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Indicadores" sheetId="1" r:id="rId1"/>
    <sheet name="Indicadores (2)" sheetId="2" r:id="rId2"/>
  </sheets>
  <externalReferences>
    <externalReference r:id="rId5"/>
  </externalReferences>
  <definedNames>
    <definedName name="_xlnm.Print_Titles" localSheetId="0">'Indicadores'!$1:$6</definedName>
    <definedName name="_xlnm.Print_Titles" localSheetId="1">'Indicadores (2)'!$1:$6</definedName>
  </definedNames>
  <calcPr fullCalcOnLoad="1"/>
</workbook>
</file>

<file path=xl/sharedStrings.xml><?xml version="1.0" encoding="utf-8"?>
<sst xmlns="http://schemas.openxmlformats.org/spreadsheetml/2006/main" count="296" uniqueCount="38">
  <si>
    <t>AÑO 2004</t>
  </si>
  <si>
    <t xml:space="preserve">Se recibió el Digesto con total de Normas Incorporadas </t>
  </si>
  <si>
    <t>AÑO 2005</t>
  </si>
  <si>
    <t>LEY</t>
  </si>
  <si>
    <t>DECRETOS</t>
  </si>
  <si>
    <t>RESOLUCIONES</t>
  </si>
  <si>
    <t>DISPOSICIONES</t>
  </si>
  <si>
    <t>ACTAS</t>
  </si>
  <si>
    <t>PROVIDENCIAS</t>
  </si>
  <si>
    <t>DICTAMENES</t>
  </si>
  <si>
    <t>NOTAS</t>
  </si>
  <si>
    <t>MEMORANDUM</t>
  </si>
  <si>
    <t>ACUERDOS</t>
  </si>
  <si>
    <t>AÑO 2006</t>
  </si>
  <si>
    <t>INSTRUCTIVO</t>
  </si>
  <si>
    <t>AÑO 2007</t>
  </si>
  <si>
    <t>AÑO 2008</t>
  </si>
  <si>
    <t>DETALLE DE INCORPORACION DE NORMAS AL DIGESTO INTERNO</t>
  </si>
  <si>
    <t>NORMAS</t>
  </si>
  <si>
    <t>LICENCIA POR MATERNIDAD</t>
  </si>
  <si>
    <t>CARPETA</t>
  </si>
  <si>
    <t>MEDICA</t>
  </si>
  <si>
    <t>TRIBUNAL DE CUENTAS DE LA PROVINCIA DE LA PAMPA</t>
  </si>
  <si>
    <t>ESTATUTO</t>
  </si>
  <si>
    <t>REGLAMENTO</t>
  </si>
  <si>
    <t>Otras Normas</t>
  </si>
  <si>
    <t xml:space="preserve">TOTAL DE NORMAS INCORPORADAS </t>
  </si>
  <si>
    <t>NJF</t>
  </si>
  <si>
    <t>DECRETOS LEY</t>
  </si>
  <si>
    <t>TOTALES POR NORMA</t>
  </si>
  <si>
    <t>ACUMULADO</t>
  </si>
  <si>
    <t>AÑO 2009</t>
  </si>
  <si>
    <t>TOTAL DE NORMAS INCORPORADAS desde 09/05 al 31-12-2009</t>
  </si>
  <si>
    <t xml:space="preserve">TOTAL DE NORMAS INCORPORADAS desde SET/05 al 31/12/08 </t>
  </si>
  <si>
    <t xml:space="preserve">TOTAL DE NORMAS INCORPORADAS desde set/05 al 31-12-2010 </t>
  </si>
  <si>
    <t xml:space="preserve">TOTAL DE NORMAS INCORPORADAS desde set/05 al 30-06-2011 </t>
  </si>
  <si>
    <t>TOTAL DE NORMAS INCORPORADAS desde set/05 al 31-12-2011</t>
  </si>
  <si>
    <t>TOTAL DE NORMAS INCORPORADAS desde set/05 al 31-12-2012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</si>
</sst>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C0A]dddd\,\ dd&quot; de &quot;mmmm&quot; de &quot;yyyy"/>
    <numFmt numFmtId="185" formatCode="d/m/yy;@"/>
    <numFmt numFmtId="186" formatCode="dd/mm/yy;@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2C0A]dddd\,\ d&quot; de &quot;mmmm&quot; de &quot;yyyy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3" fillId="5" borderId="2" xfId="0" applyFont="1" applyFill="1" applyBorder="1" applyAlignment="1">
      <alignment/>
    </xf>
    <xf numFmtId="0" fontId="0" fillId="5" borderId="2" xfId="0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952500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952500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2\digesto%20tribunal\Listado%20de%20leyes-codifi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GESTO INTERNO"/>
      <sheetName val="Organismos"/>
      <sheetName val="Ac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workbookViewId="0" topLeftCell="A151">
      <selection activeCell="P212" sqref="P212"/>
    </sheetView>
  </sheetViews>
  <sheetFormatPr defaultColWidth="11.421875" defaultRowHeight="12.75"/>
  <cols>
    <col min="1" max="1" width="19.421875" style="0" customWidth="1"/>
    <col min="2" max="2" width="8.28125" style="0" customWidth="1"/>
    <col min="3" max="3" width="8.00390625" style="0" customWidth="1"/>
    <col min="4" max="4" width="8.421875" style="0" customWidth="1"/>
    <col min="5" max="5" width="9.28125" style="0" customWidth="1"/>
    <col min="6" max="6" width="9.00390625" style="0" customWidth="1"/>
    <col min="7" max="7" width="8.140625" style="0" customWidth="1"/>
    <col min="8" max="8" width="8.00390625" style="0" customWidth="1"/>
    <col min="9" max="9" width="9.00390625" style="0" customWidth="1"/>
    <col min="10" max="10" width="8.7109375" style="0" customWidth="1"/>
    <col min="11" max="12" width="8.57421875" style="0" customWidth="1"/>
    <col min="13" max="13" width="7.8515625" style="0" customWidth="1"/>
    <col min="14" max="14" width="10.57421875" style="0" customWidth="1"/>
    <col min="15" max="15" width="9.8515625" style="0" customWidth="1"/>
  </cols>
  <sheetData>
    <row r="1" spans="1:14" ht="12.75">
      <c r="A1" s="57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3.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3" ht="15.75">
      <c r="A7" s="62" t="s">
        <v>17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9" spans="1:14" ht="18">
      <c r="A9" s="14" t="s">
        <v>0</v>
      </c>
      <c r="B9" s="59" t="s">
        <v>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  <c r="N9" s="9">
        <v>333</v>
      </c>
    </row>
    <row r="10" ht="18">
      <c r="A10" s="2" t="s">
        <v>2</v>
      </c>
    </row>
    <row r="11" spans="1:15" ht="39">
      <c r="A11" s="3" t="s">
        <v>18</v>
      </c>
      <c r="B11" s="4">
        <v>38353</v>
      </c>
      <c r="C11" s="4">
        <v>38384</v>
      </c>
      <c r="D11" s="4">
        <v>38412</v>
      </c>
      <c r="E11" s="4">
        <v>38443</v>
      </c>
      <c r="F11" s="4">
        <v>38473</v>
      </c>
      <c r="G11" s="4">
        <v>38504</v>
      </c>
      <c r="H11" s="4">
        <v>38534</v>
      </c>
      <c r="I11" s="4">
        <v>38565</v>
      </c>
      <c r="J11" s="4">
        <v>38596</v>
      </c>
      <c r="K11" s="4">
        <v>38626</v>
      </c>
      <c r="L11" s="4">
        <v>38657</v>
      </c>
      <c r="M11" s="23">
        <v>38687</v>
      </c>
      <c r="N11" s="13" t="s">
        <v>29</v>
      </c>
      <c r="O11" s="27" t="s">
        <v>30</v>
      </c>
    </row>
    <row r="12" spans="1:15" ht="15.75">
      <c r="A12" s="9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>
        <v>1</v>
      </c>
      <c r="M12" s="24"/>
      <c r="N12" s="22">
        <f>SUM(B12:M12)</f>
        <v>1</v>
      </c>
      <c r="O12" s="22">
        <f>N12</f>
        <v>1</v>
      </c>
    </row>
    <row r="13" spans="1:15" ht="15.75">
      <c r="A13" s="9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v>2</v>
      </c>
      <c r="M13" s="24"/>
      <c r="N13" s="22">
        <f aca="true" t="shared" si="0" ref="N13:N22">SUM(B13:M13)</f>
        <v>2</v>
      </c>
      <c r="O13" s="22">
        <f aca="true" t="shared" si="1" ref="O13:O22">N13</f>
        <v>2</v>
      </c>
    </row>
    <row r="14" spans="1:15" ht="15.75">
      <c r="A14" s="34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>
        <v>1</v>
      </c>
      <c r="L14" s="36">
        <f>1+1+4+3</f>
        <v>9</v>
      </c>
      <c r="M14" s="37">
        <f>1+1+1+1</f>
        <v>4</v>
      </c>
      <c r="N14" s="38">
        <f t="shared" si="0"/>
        <v>14</v>
      </c>
      <c r="O14" s="38">
        <f t="shared" si="1"/>
        <v>14</v>
      </c>
    </row>
    <row r="15" spans="1:15" ht="15.75">
      <c r="A15" s="9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>
        <f>1+1+1</f>
        <v>3</v>
      </c>
      <c r="M15" s="24"/>
      <c r="N15" s="22">
        <f t="shared" si="0"/>
        <v>3</v>
      </c>
      <c r="O15" s="22">
        <f t="shared" si="1"/>
        <v>3</v>
      </c>
    </row>
    <row r="16" spans="1:15" ht="15.75">
      <c r="A16" s="9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4"/>
      <c r="N16" s="22">
        <f t="shared" si="0"/>
        <v>0</v>
      </c>
      <c r="O16" s="22">
        <f t="shared" si="1"/>
        <v>0</v>
      </c>
    </row>
    <row r="17" spans="1:15" ht="15.75">
      <c r="A17" s="9" t="s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4">
        <v>1</v>
      </c>
      <c r="N17" s="22">
        <f t="shared" si="0"/>
        <v>1</v>
      </c>
      <c r="O17" s="22">
        <f t="shared" si="1"/>
        <v>1</v>
      </c>
    </row>
    <row r="18" spans="1:15" ht="15.75">
      <c r="A18" s="41" t="s">
        <v>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>
        <v>2</v>
      </c>
      <c r="M18" s="43">
        <v>1</v>
      </c>
      <c r="N18" s="44">
        <f t="shared" si="0"/>
        <v>3</v>
      </c>
      <c r="O18" s="44">
        <f t="shared" si="1"/>
        <v>3</v>
      </c>
    </row>
    <row r="19" spans="1:15" ht="15.75">
      <c r="A19" s="9" t="s">
        <v>11</v>
      </c>
      <c r="B19" s="6"/>
      <c r="C19" s="6"/>
      <c r="D19" s="6"/>
      <c r="E19" s="6"/>
      <c r="F19" s="6"/>
      <c r="G19" s="6"/>
      <c r="H19" s="6"/>
      <c r="I19" s="6"/>
      <c r="J19" s="6">
        <v>1</v>
      </c>
      <c r="K19" s="6"/>
      <c r="L19" s="6"/>
      <c r="M19" s="24">
        <f>1+1</f>
        <v>2</v>
      </c>
      <c r="N19" s="22">
        <f t="shared" si="0"/>
        <v>3</v>
      </c>
      <c r="O19" s="22">
        <f t="shared" si="1"/>
        <v>3</v>
      </c>
    </row>
    <row r="20" spans="1:15" ht="15.75">
      <c r="A20" s="9" t="s">
        <v>10</v>
      </c>
      <c r="B20" s="6"/>
      <c r="C20" s="6"/>
      <c r="D20" s="6"/>
      <c r="E20" s="6"/>
      <c r="F20" s="6"/>
      <c r="G20" s="6"/>
      <c r="H20" s="6"/>
      <c r="I20" s="6"/>
      <c r="J20" s="6">
        <v>1</v>
      </c>
      <c r="K20" s="6"/>
      <c r="L20" s="6"/>
      <c r="M20" s="24"/>
      <c r="N20" s="22">
        <f t="shared" si="0"/>
        <v>1</v>
      </c>
      <c r="O20" s="22">
        <f t="shared" si="1"/>
        <v>1</v>
      </c>
    </row>
    <row r="21" spans="1:15" ht="15.75">
      <c r="A21" s="9" t="s">
        <v>8</v>
      </c>
      <c r="B21" s="6"/>
      <c r="C21" s="6"/>
      <c r="D21" s="6"/>
      <c r="E21" s="6"/>
      <c r="F21" s="6"/>
      <c r="G21" s="6"/>
      <c r="H21" s="6"/>
      <c r="I21" s="6"/>
      <c r="J21" s="6">
        <f>1+1</f>
        <v>2</v>
      </c>
      <c r="K21" s="6"/>
      <c r="L21" s="6">
        <f>1+1</f>
        <v>2</v>
      </c>
      <c r="M21" s="24"/>
      <c r="N21" s="22">
        <f t="shared" si="0"/>
        <v>4</v>
      </c>
      <c r="O21" s="22">
        <f t="shared" si="1"/>
        <v>4</v>
      </c>
    </row>
    <row r="22" spans="1:15" ht="15.75">
      <c r="A22" s="9" t="s">
        <v>5</v>
      </c>
      <c r="B22" s="7"/>
      <c r="C22" s="7"/>
      <c r="D22" s="7"/>
      <c r="E22" s="7"/>
      <c r="F22" s="7"/>
      <c r="G22" s="7"/>
      <c r="H22" s="7"/>
      <c r="I22" s="7"/>
      <c r="J22" s="7">
        <f>1</f>
        <v>1</v>
      </c>
      <c r="K22" s="7"/>
      <c r="L22" s="7">
        <f>1+2</f>
        <v>3</v>
      </c>
      <c r="M22" s="25">
        <f>1+2+1+1</f>
        <v>5</v>
      </c>
      <c r="N22" s="22">
        <f t="shared" si="0"/>
        <v>9</v>
      </c>
      <c r="O22" s="22">
        <f t="shared" si="1"/>
        <v>9</v>
      </c>
    </row>
    <row r="23" spans="2:16" ht="15.75">
      <c r="B23" s="8">
        <f>SUM(B12:B22)</f>
        <v>0</v>
      </c>
      <c r="C23" s="8">
        <f aca="true" t="shared" si="2" ref="C23:M23">SUM(C12:C22)</f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5</v>
      </c>
      <c r="K23" s="8">
        <f t="shared" si="2"/>
        <v>1</v>
      </c>
      <c r="L23" s="8">
        <f t="shared" si="2"/>
        <v>22</v>
      </c>
      <c r="M23" s="26">
        <f t="shared" si="2"/>
        <v>13</v>
      </c>
      <c r="N23" s="21">
        <f>SUM(B23:M23)</f>
        <v>41</v>
      </c>
      <c r="O23" s="21">
        <f>SUM($O$12:$O$22)</f>
        <v>41</v>
      </c>
      <c r="P23" s="1"/>
    </row>
    <row r="24" spans="2:16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1">
        <f>SUM(N12:N22)</f>
        <v>41</v>
      </c>
      <c r="O24" s="21">
        <f>O23+$N$9</f>
        <v>374</v>
      </c>
      <c r="P24" s="1"/>
    </row>
    <row r="25" spans="14:15" ht="15.75">
      <c r="N25" s="29"/>
      <c r="O25" s="6"/>
    </row>
    <row r="26" ht="18">
      <c r="A26" s="2" t="s">
        <v>13</v>
      </c>
    </row>
    <row r="27" spans="1:15" ht="39">
      <c r="A27" s="10" t="s">
        <v>18</v>
      </c>
      <c r="B27" s="4">
        <v>38718</v>
      </c>
      <c r="C27" s="4">
        <v>38749</v>
      </c>
      <c r="D27" s="4">
        <v>38777</v>
      </c>
      <c r="E27" s="4">
        <v>38808</v>
      </c>
      <c r="F27" s="4">
        <v>38838</v>
      </c>
      <c r="G27" s="4">
        <v>38869</v>
      </c>
      <c r="H27" s="4">
        <v>38899</v>
      </c>
      <c r="I27" s="4">
        <v>38930</v>
      </c>
      <c r="J27" s="4">
        <v>38961</v>
      </c>
      <c r="K27" s="4">
        <v>38991</v>
      </c>
      <c r="L27" s="4">
        <v>39022</v>
      </c>
      <c r="M27" s="23">
        <v>39052</v>
      </c>
      <c r="N27" s="13" t="s">
        <v>29</v>
      </c>
      <c r="O27" s="27" t="s">
        <v>30</v>
      </c>
    </row>
    <row r="28" spans="1:15" ht="15.75">
      <c r="A28" s="5" t="s">
        <v>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4"/>
      <c r="N28" s="10">
        <f aca="true" t="shared" si="3" ref="N28:N39">SUM(B28:M28)</f>
        <v>0</v>
      </c>
      <c r="O28" s="11">
        <f>O12+N28</f>
        <v>1</v>
      </c>
    </row>
    <row r="29" spans="1:15" ht="15.75">
      <c r="A29" s="5" t="s">
        <v>12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4"/>
      <c r="N29" s="10">
        <f t="shared" si="3"/>
        <v>0</v>
      </c>
      <c r="O29" s="11">
        <f>O13+N29</f>
        <v>2</v>
      </c>
    </row>
    <row r="30" spans="1:15" ht="15.75">
      <c r="A30" s="39" t="s">
        <v>4</v>
      </c>
      <c r="B30" s="36"/>
      <c r="C30" s="36"/>
      <c r="D30" s="36">
        <v>1</v>
      </c>
      <c r="E30" s="36">
        <f>3+33</f>
        <v>36</v>
      </c>
      <c r="F30" s="36">
        <f>14+7</f>
        <v>21</v>
      </c>
      <c r="G30" s="36">
        <f>4+4+3+3+5+1+1</f>
        <v>21</v>
      </c>
      <c r="H30" s="36">
        <f>1+1+1+1+8</f>
        <v>12</v>
      </c>
      <c r="I30" s="36"/>
      <c r="J30" s="36">
        <f>5+1+9+5</f>
        <v>20</v>
      </c>
      <c r="K30" s="36">
        <f>4+6+2+2+1+2+1</f>
        <v>18</v>
      </c>
      <c r="L30" s="36">
        <f>1+3+3+1</f>
        <v>8</v>
      </c>
      <c r="M30" s="37"/>
      <c r="N30" s="32">
        <f t="shared" si="3"/>
        <v>137</v>
      </c>
      <c r="O30" s="40">
        <f>O14+N30</f>
        <v>151</v>
      </c>
    </row>
    <row r="31" spans="1:15" ht="15.75">
      <c r="A31" s="5" t="s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4"/>
      <c r="N31" s="10">
        <f t="shared" si="3"/>
        <v>0</v>
      </c>
      <c r="O31" s="11">
        <f>N31</f>
        <v>0</v>
      </c>
    </row>
    <row r="32" spans="1:15" ht="15.75">
      <c r="A32" s="5" t="s">
        <v>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4"/>
      <c r="N32" s="10">
        <f t="shared" si="3"/>
        <v>0</v>
      </c>
      <c r="O32" s="11">
        <f>N32+O15</f>
        <v>3</v>
      </c>
    </row>
    <row r="33" spans="1:15" ht="15.75">
      <c r="A33" s="5" t="s">
        <v>6</v>
      </c>
      <c r="B33" s="6"/>
      <c r="C33" s="6">
        <v>1</v>
      </c>
      <c r="D33" s="6">
        <v>1</v>
      </c>
      <c r="E33" s="6"/>
      <c r="F33" s="6">
        <v>1</v>
      </c>
      <c r="G33" s="6"/>
      <c r="H33" s="6"/>
      <c r="I33" s="6"/>
      <c r="J33" s="6"/>
      <c r="K33" s="6"/>
      <c r="L33" s="6"/>
      <c r="M33" s="24"/>
      <c r="N33" s="10">
        <f t="shared" si="3"/>
        <v>3</v>
      </c>
      <c r="O33" s="11">
        <f>N33+O16</f>
        <v>3</v>
      </c>
    </row>
    <row r="34" spans="1:15" ht="15.75">
      <c r="A34" s="5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4"/>
      <c r="N34" s="10">
        <f t="shared" si="3"/>
        <v>0</v>
      </c>
      <c r="O34" s="11">
        <f>O17</f>
        <v>1</v>
      </c>
    </row>
    <row r="35" spans="1:15" ht="15.75">
      <c r="A35" s="45" t="s">
        <v>3</v>
      </c>
      <c r="B35" s="42"/>
      <c r="C35" s="42"/>
      <c r="D35" s="42">
        <f>2+1+12</f>
        <v>15</v>
      </c>
      <c r="E35" s="42">
        <f>3+2+9</f>
        <v>14</v>
      </c>
      <c r="F35" s="42">
        <f>14+3</f>
        <v>17</v>
      </c>
      <c r="G35" s="42">
        <f>2+2+3+1+1+2</f>
        <v>11</v>
      </c>
      <c r="H35" s="42">
        <f>1+1+1+6</f>
        <v>9</v>
      </c>
      <c r="I35" s="42"/>
      <c r="J35" s="42">
        <f>1+1+2+3+3+1</f>
        <v>11</v>
      </c>
      <c r="K35" s="42">
        <f>1+3+4+1+1</f>
        <v>10</v>
      </c>
      <c r="L35" s="42">
        <v>2</v>
      </c>
      <c r="M35" s="43"/>
      <c r="N35" s="46">
        <f t="shared" si="3"/>
        <v>89</v>
      </c>
      <c r="O35" s="47">
        <f>N35+O18</f>
        <v>92</v>
      </c>
    </row>
    <row r="36" spans="1:15" ht="15.75">
      <c r="A36" s="5" t="s">
        <v>11</v>
      </c>
      <c r="B36" s="6"/>
      <c r="C36" s="6"/>
      <c r="D36" s="6"/>
      <c r="E36" s="6"/>
      <c r="F36" s="6">
        <v>1</v>
      </c>
      <c r="G36" s="6"/>
      <c r="H36" s="6"/>
      <c r="I36" s="6"/>
      <c r="J36" s="6"/>
      <c r="K36" s="6"/>
      <c r="L36" s="66" t="s">
        <v>20</v>
      </c>
      <c r="M36" s="67"/>
      <c r="N36" s="10">
        <f t="shared" si="3"/>
        <v>1</v>
      </c>
      <c r="O36" s="11">
        <f>N36+O19</f>
        <v>4</v>
      </c>
    </row>
    <row r="37" spans="1:15" ht="15.75">
      <c r="A37" s="5" t="s">
        <v>10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6" t="s">
        <v>21</v>
      </c>
      <c r="M37" s="67"/>
      <c r="N37" s="10">
        <f t="shared" si="3"/>
        <v>1</v>
      </c>
      <c r="O37" s="11">
        <f>N37+O20</f>
        <v>2</v>
      </c>
    </row>
    <row r="38" spans="1:15" ht="15.75">
      <c r="A38" s="5" t="s">
        <v>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4"/>
      <c r="N38" s="10">
        <f t="shared" si="3"/>
        <v>0</v>
      </c>
      <c r="O38" s="11">
        <f>N38+O21</f>
        <v>4</v>
      </c>
    </row>
    <row r="39" spans="1:15" ht="15.75">
      <c r="A39" s="5" t="s">
        <v>5</v>
      </c>
      <c r="B39" s="7"/>
      <c r="C39" s="7">
        <v>1</v>
      </c>
      <c r="D39" s="7">
        <v>4</v>
      </c>
      <c r="E39" s="7">
        <f>1+2+1</f>
        <v>4</v>
      </c>
      <c r="F39" s="7">
        <f>5+3</f>
        <v>8</v>
      </c>
      <c r="G39" s="7">
        <v>2</v>
      </c>
      <c r="H39" s="7">
        <v>2</v>
      </c>
      <c r="I39" s="7"/>
      <c r="J39" s="7"/>
      <c r="K39" s="7">
        <v>2</v>
      </c>
      <c r="L39" s="7">
        <v>1</v>
      </c>
      <c r="M39" s="25"/>
      <c r="N39" s="10">
        <f t="shared" si="3"/>
        <v>24</v>
      </c>
      <c r="O39" s="11">
        <f>N39+O22</f>
        <v>33</v>
      </c>
    </row>
    <row r="40" spans="2:15" ht="15.75">
      <c r="B40" s="8">
        <f aca="true" t="shared" si="4" ref="B40:M40">SUM(B28:B39)</f>
        <v>0</v>
      </c>
      <c r="C40" s="8">
        <f t="shared" si="4"/>
        <v>3</v>
      </c>
      <c r="D40" s="8">
        <f t="shared" si="4"/>
        <v>21</v>
      </c>
      <c r="E40" s="8">
        <f t="shared" si="4"/>
        <v>54</v>
      </c>
      <c r="F40" s="8">
        <f t="shared" si="4"/>
        <v>48</v>
      </c>
      <c r="G40" s="8">
        <f t="shared" si="4"/>
        <v>34</v>
      </c>
      <c r="H40" s="8">
        <f t="shared" si="4"/>
        <v>23</v>
      </c>
      <c r="I40" s="8">
        <f t="shared" si="4"/>
        <v>0</v>
      </c>
      <c r="J40" s="8">
        <f t="shared" si="4"/>
        <v>31</v>
      </c>
      <c r="K40" s="8">
        <f t="shared" si="4"/>
        <v>30</v>
      </c>
      <c r="L40" s="8">
        <f t="shared" si="4"/>
        <v>11</v>
      </c>
      <c r="M40" s="26">
        <f t="shared" si="4"/>
        <v>0</v>
      </c>
      <c r="N40" s="21">
        <f>SUM(B40:M40)</f>
        <v>255</v>
      </c>
      <c r="O40" s="21">
        <f>SUM($O$28:$O$39)</f>
        <v>296</v>
      </c>
    </row>
    <row r="41" spans="2:15" ht="15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2">
        <f>SUM(N28:N39)</f>
        <v>255</v>
      </c>
      <c r="O41" s="32">
        <f>O40+$N$9</f>
        <v>629</v>
      </c>
    </row>
    <row r="43" spans="1:15" ht="39">
      <c r="A43" s="2" t="s">
        <v>15</v>
      </c>
      <c r="N43" s="13" t="s">
        <v>29</v>
      </c>
      <c r="O43" s="27" t="s">
        <v>30</v>
      </c>
    </row>
    <row r="44" spans="1:15" ht="15.75">
      <c r="A44" s="11" t="s">
        <v>18</v>
      </c>
      <c r="B44" s="4">
        <v>39083</v>
      </c>
      <c r="C44" s="4">
        <v>39114</v>
      </c>
      <c r="D44" s="4">
        <v>39142</v>
      </c>
      <c r="E44" s="4">
        <v>39173</v>
      </c>
      <c r="F44" s="4">
        <v>39203</v>
      </c>
      <c r="G44" s="4">
        <v>39234</v>
      </c>
      <c r="H44" s="4">
        <v>39264</v>
      </c>
      <c r="I44" s="4">
        <v>39295</v>
      </c>
      <c r="J44" s="4">
        <v>39326</v>
      </c>
      <c r="K44" s="4">
        <v>39356</v>
      </c>
      <c r="L44" s="4">
        <v>39387</v>
      </c>
      <c r="M44" s="23">
        <v>39417</v>
      </c>
      <c r="N44" s="6"/>
      <c r="O44" s="6"/>
    </row>
    <row r="45" spans="1:15" ht="15.75">
      <c r="A45" s="5" t="s">
        <v>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4"/>
      <c r="N45" s="10">
        <f aca="true" t="shared" si="5" ref="N45:N56">SUM(B45:M45)</f>
        <v>0</v>
      </c>
      <c r="O45" s="11">
        <f>N45+O28</f>
        <v>1</v>
      </c>
    </row>
    <row r="46" spans="1:15" ht="15.75">
      <c r="A46" s="5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4"/>
      <c r="N46" s="10">
        <f t="shared" si="5"/>
        <v>0</v>
      </c>
      <c r="O46" s="11">
        <f>O29</f>
        <v>2</v>
      </c>
    </row>
    <row r="47" spans="1:15" ht="15.75">
      <c r="A47" s="39" t="s">
        <v>4</v>
      </c>
      <c r="B47" s="36"/>
      <c r="C47" s="36"/>
      <c r="D47" s="36"/>
      <c r="E47" s="36"/>
      <c r="F47" s="36"/>
      <c r="G47" s="36">
        <f>7+1</f>
        <v>8</v>
      </c>
      <c r="H47" s="36"/>
      <c r="I47" s="36"/>
      <c r="J47" s="36"/>
      <c r="K47" s="36">
        <f>2+1</f>
        <v>3</v>
      </c>
      <c r="L47" s="36">
        <f>2+1+4+2</f>
        <v>9</v>
      </c>
      <c r="M47" s="37"/>
      <c r="N47" s="32">
        <f t="shared" si="5"/>
        <v>20</v>
      </c>
      <c r="O47" s="40">
        <f aca="true" t="shared" si="6" ref="O47:O56">N47+O30</f>
        <v>171</v>
      </c>
    </row>
    <row r="48" spans="1:15" ht="15.75">
      <c r="A48" s="5" t="s">
        <v>28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24"/>
      <c r="N48" s="10">
        <f t="shared" si="5"/>
        <v>0</v>
      </c>
      <c r="O48" s="11">
        <f t="shared" si="6"/>
        <v>0</v>
      </c>
    </row>
    <row r="49" spans="1:15" ht="15.75">
      <c r="A49" s="5" t="s">
        <v>9</v>
      </c>
      <c r="B49" s="6"/>
      <c r="C49" s="6"/>
      <c r="D49" s="6"/>
      <c r="E49" s="6"/>
      <c r="F49" s="6"/>
      <c r="G49" s="6"/>
      <c r="H49" s="6"/>
      <c r="I49" s="6"/>
      <c r="J49" s="6">
        <v>1</v>
      </c>
      <c r="K49" s="6"/>
      <c r="L49" s="6"/>
      <c r="M49" s="24"/>
      <c r="N49" s="10">
        <f t="shared" si="5"/>
        <v>1</v>
      </c>
      <c r="O49" s="11">
        <f t="shared" si="6"/>
        <v>4</v>
      </c>
    </row>
    <row r="50" spans="1:15" ht="15.75">
      <c r="A50" s="5" t="s">
        <v>6</v>
      </c>
      <c r="B50" s="63" t="s">
        <v>19</v>
      </c>
      <c r="C50" s="64"/>
      <c r="D50" s="64"/>
      <c r="E50" s="64"/>
      <c r="F50" s="65"/>
      <c r="G50" s="6"/>
      <c r="H50" s="6"/>
      <c r="I50" s="6"/>
      <c r="J50" s="6"/>
      <c r="K50" s="6"/>
      <c r="L50" s="6"/>
      <c r="M50" s="24"/>
      <c r="N50" s="10">
        <f t="shared" si="5"/>
        <v>0</v>
      </c>
      <c r="O50" s="11">
        <f t="shared" si="6"/>
        <v>3</v>
      </c>
    </row>
    <row r="51" spans="1:15" ht="15.75">
      <c r="A51" s="5" t="s">
        <v>14</v>
      </c>
      <c r="B51" s="17"/>
      <c r="C51" s="18"/>
      <c r="D51" s="18"/>
      <c r="E51" s="18"/>
      <c r="F51" s="19"/>
      <c r="G51" s="6"/>
      <c r="H51" s="6"/>
      <c r="I51" s="6"/>
      <c r="J51" s="6"/>
      <c r="K51" s="6"/>
      <c r="L51" s="6"/>
      <c r="M51" s="24"/>
      <c r="N51" s="10">
        <f t="shared" si="5"/>
        <v>0</v>
      </c>
      <c r="O51" s="11">
        <f t="shared" si="6"/>
        <v>1</v>
      </c>
    </row>
    <row r="52" spans="1:15" ht="15.75">
      <c r="A52" s="45" t="s">
        <v>3</v>
      </c>
      <c r="B52" s="42"/>
      <c r="C52" s="42"/>
      <c r="D52" s="42"/>
      <c r="E52" s="42">
        <v>4</v>
      </c>
      <c r="F52" s="42">
        <v>6</v>
      </c>
      <c r="G52" s="42">
        <v>8</v>
      </c>
      <c r="H52" s="42"/>
      <c r="I52" s="42"/>
      <c r="J52" s="42"/>
      <c r="K52" s="42">
        <v>9</v>
      </c>
      <c r="L52" s="42"/>
      <c r="M52" s="43"/>
      <c r="N52" s="46">
        <f t="shared" si="5"/>
        <v>27</v>
      </c>
      <c r="O52" s="47">
        <f t="shared" si="6"/>
        <v>119</v>
      </c>
    </row>
    <row r="53" spans="1:15" ht="15.75">
      <c r="A53" s="5" t="s">
        <v>11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4"/>
      <c r="N53" s="10">
        <f t="shared" si="5"/>
        <v>0</v>
      </c>
      <c r="O53" s="11">
        <f t="shared" si="6"/>
        <v>4</v>
      </c>
    </row>
    <row r="54" spans="1:15" ht="15.75">
      <c r="A54" s="5" t="s">
        <v>10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4"/>
      <c r="N54" s="10">
        <f t="shared" si="5"/>
        <v>0</v>
      </c>
      <c r="O54" s="11">
        <f t="shared" si="6"/>
        <v>2</v>
      </c>
    </row>
    <row r="55" spans="1:15" ht="15.75">
      <c r="A55" s="5" t="s">
        <v>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24"/>
      <c r="N55" s="10">
        <f t="shared" si="5"/>
        <v>0</v>
      </c>
      <c r="O55" s="11">
        <f t="shared" si="6"/>
        <v>4</v>
      </c>
    </row>
    <row r="56" spans="1:15" ht="15.75">
      <c r="A56" s="5" t="s">
        <v>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25"/>
      <c r="N56" s="10">
        <f t="shared" si="5"/>
        <v>0</v>
      </c>
      <c r="O56" s="11">
        <f t="shared" si="6"/>
        <v>33</v>
      </c>
    </row>
    <row r="57" spans="2:15" ht="15.75">
      <c r="B57" s="8">
        <f aca="true" t="shared" si="7" ref="B57:M57">SUM(B45:B56)</f>
        <v>0</v>
      </c>
      <c r="C57" s="8">
        <f t="shared" si="7"/>
        <v>0</v>
      </c>
      <c r="D57" s="8">
        <f t="shared" si="7"/>
        <v>0</v>
      </c>
      <c r="E57" s="8">
        <f t="shared" si="7"/>
        <v>4</v>
      </c>
      <c r="F57" s="8">
        <f t="shared" si="7"/>
        <v>6</v>
      </c>
      <c r="G57" s="8">
        <f t="shared" si="7"/>
        <v>16</v>
      </c>
      <c r="H57" s="8">
        <f t="shared" si="7"/>
        <v>0</v>
      </c>
      <c r="I57" s="8">
        <f t="shared" si="7"/>
        <v>0</v>
      </c>
      <c r="J57" s="8">
        <f t="shared" si="7"/>
        <v>1</v>
      </c>
      <c r="K57" s="8">
        <f t="shared" si="7"/>
        <v>12</v>
      </c>
      <c r="L57" s="8">
        <f t="shared" si="7"/>
        <v>9</v>
      </c>
      <c r="M57" s="26">
        <f t="shared" si="7"/>
        <v>0</v>
      </c>
      <c r="N57" s="32">
        <f>SUM(B57:M57)</f>
        <v>48</v>
      </c>
      <c r="O57" s="21">
        <f>SUM($O$45:$O$56)</f>
        <v>344</v>
      </c>
    </row>
    <row r="58" spans="14:15" ht="15.75">
      <c r="N58" s="32">
        <f>SUM(N44:N56)</f>
        <v>48</v>
      </c>
      <c r="O58" s="32">
        <f>O57+$N$9</f>
        <v>677</v>
      </c>
    </row>
    <row r="59" spans="14:15" ht="15.75">
      <c r="N59" s="30"/>
      <c r="O59" s="31"/>
    </row>
    <row r="60" ht="18">
      <c r="A60" s="2" t="s">
        <v>16</v>
      </c>
    </row>
    <row r="61" spans="1:15" ht="39">
      <c r="A61" s="10" t="s">
        <v>18</v>
      </c>
      <c r="B61" s="4">
        <v>39448</v>
      </c>
      <c r="C61" s="4">
        <v>39479</v>
      </c>
      <c r="D61" s="4">
        <v>39508</v>
      </c>
      <c r="E61" s="4">
        <v>39539</v>
      </c>
      <c r="F61" s="4">
        <v>39569</v>
      </c>
      <c r="G61" s="4">
        <v>39600</v>
      </c>
      <c r="H61" s="4">
        <v>39630</v>
      </c>
      <c r="I61" s="4">
        <v>39661</v>
      </c>
      <c r="J61" s="4">
        <v>39692</v>
      </c>
      <c r="K61" s="4">
        <v>39722</v>
      </c>
      <c r="L61" s="4">
        <v>39753</v>
      </c>
      <c r="M61" s="23">
        <v>39783</v>
      </c>
      <c r="N61" s="13" t="s">
        <v>29</v>
      </c>
      <c r="O61" s="27" t="s">
        <v>30</v>
      </c>
    </row>
    <row r="62" spans="1:15" ht="15.75">
      <c r="A62" s="5" t="s">
        <v>7</v>
      </c>
      <c r="B62" s="6"/>
      <c r="C62" s="6"/>
      <c r="D62" s="6">
        <v>1</v>
      </c>
      <c r="E62" s="6">
        <v>1</v>
      </c>
      <c r="F62" s="6"/>
      <c r="G62" s="6"/>
      <c r="H62" s="6"/>
      <c r="I62" s="6"/>
      <c r="J62" s="6">
        <v>1</v>
      </c>
      <c r="K62" s="6"/>
      <c r="L62" s="6"/>
      <c r="M62" s="24"/>
      <c r="N62" s="9">
        <f aca="true" t="shared" si="8" ref="N62:N77">SUM(B62:M62)</f>
        <v>3</v>
      </c>
      <c r="O62" s="22">
        <f aca="true" t="shared" si="9" ref="O62:O67">N62+O45</f>
        <v>4</v>
      </c>
    </row>
    <row r="63" spans="1:15" ht="15.75">
      <c r="A63" s="5" t="s">
        <v>12</v>
      </c>
      <c r="B63" s="6"/>
      <c r="C63" s="6"/>
      <c r="D63" s="6"/>
      <c r="E63" s="6"/>
      <c r="F63" s="6"/>
      <c r="G63" s="6"/>
      <c r="H63" s="6"/>
      <c r="I63" s="6"/>
      <c r="J63" s="6">
        <v>2</v>
      </c>
      <c r="K63" s="6"/>
      <c r="L63" s="6"/>
      <c r="M63" s="24">
        <v>1</v>
      </c>
      <c r="N63" s="9">
        <f t="shared" si="8"/>
        <v>3</v>
      </c>
      <c r="O63" s="22">
        <f t="shared" si="9"/>
        <v>5</v>
      </c>
    </row>
    <row r="64" spans="1:15" ht="15.75">
      <c r="A64" s="39" t="s">
        <v>4</v>
      </c>
      <c r="B64" s="36">
        <v>2</v>
      </c>
      <c r="C64" s="36"/>
      <c r="D64" s="36">
        <f>5+8+9+7+7+3+6+6+1+5+20+8+1+8</f>
        <v>94</v>
      </c>
      <c r="E64" s="36">
        <f>9+11+4+7+3+4+1+1+2</f>
        <v>42</v>
      </c>
      <c r="F64" s="36">
        <f>0+4+1+4+7+6+1+4+2+8</f>
        <v>37</v>
      </c>
      <c r="G64" s="36">
        <f>2+2+8+1+2</f>
        <v>15</v>
      </c>
      <c r="H64" s="36">
        <f>1+2+1+1</f>
        <v>5</v>
      </c>
      <c r="I64" s="36">
        <v>1</v>
      </c>
      <c r="J64" s="36">
        <f>2+1</f>
        <v>3</v>
      </c>
      <c r="K64" s="36">
        <f>3+3+7+2+2+2</f>
        <v>19</v>
      </c>
      <c r="L64" s="36">
        <v>3</v>
      </c>
      <c r="M64" s="37">
        <f>1+3+1+1</f>
        <v>6</v>
      </c>
      <c r="N64" s="34">
        <f t="shared" si="8"/>
        <v>227</v>
      </c>
      <c r="O64" s="38">
        <f t="shared" si="9"/>
        <v>398</v>
      </c>
    </row>
    <row r="65" spans="1:15" ht="15.75">
      <c r="A65" s="45" t="s">
        <v>28</v>
      </c>
      <c r="B65" s="42"/>
      <c r="C65" s="42"/>
      <c r="D65" s="42"/>
      <c r="E65" s="42">
        <v>1</v>
      </c>
      <c r="F65" s="42">
        <v>1</v>
      </c>
      <c r="G65" s="42"/>
      <c r="H65" s="42"/>
      <c r="I65" s="42"/>
      <c r="J65" s="42"/>
      <c r="K65" s="42"/>
      <c r="L65" s="42"/>
      <c r="M65" s="43"/>
      <c r="N65" s="41">
        <f t="shared" si="8"/>
        <v>2</v>
      </c>
      <c r="O65" s="44">
        <f t="shared" si="9"/>
        <v>2</v>
      </c>
    </row>
    <row r="66" spans="1:15" ht="15.75">
      <c r="A66" s="5" t="s">
        <v>9</v>
      </c>
      <c r="B66" s="6"/>
      <c r="C66" s="6"/>
      <c r="D66" s="6"/>
      <c r="E66" s="6"/>
      <c r="F66" s="6">
        <v>1</v>
      </c>
      <c r="G66" s="6">
        <v>1</v>
      </c>
      <c r="H66" s="6"/>
      <c r="I66" s="6">
        <f>1+1</f>
        <v>2</v>
      </c>
      <c r="J66" s="6">
        <v>1</v>
      </c>
      <c r="K66" s="6">
        <v>4</v>
      </c>
      <c r="L66" s="6"/>
      <c r="M66" s="24"/>
      <c r="N66" s="9">
        <f t="shared" si="8"/>
        <v>9</v>
      </c>
      <c r="O66" s="28">
        <f t="shared" si="9"/>
        <v>13</v>
      </c>
    </row>
    <row r="67" spans="1:15" ht="15.75">
      <c r="A67" s="5" t="s">
        <v>6</v>
      </c>
      <c r="B67" s="6">
        <v>1</v>
      </c>
      <c r="C67" s="6"/>
      <c r="D67" s="6">
        <f>1+1+1+1</f>
        <v>4</v>
      </c>
      <c r="E67" s="6">
        <f>2+1+1+2</f>
        <v>6</v>
      </c>
      <c r="F67" s="6">
        <f>1+1</f>
        <v>2</v>
      </c>
      <c r="G67" s="6">
        <f>2+1</f>
        <v>3</v>
      </c>
      <c r="H67" s="6"/>
      <c r="I67" s="6"/>
      <c r="J67" s="6">
        <v>2</v>
      </c>
      <c r="K67" s="6">
        <f>1+2+13</f>
        <v>16</v>
      </c>
      <c r="L67" s="6">
        <v>1</v>
      </c>
      <c r="M67" s="24"/>
      <c r="N67" s="9">
        <f t="shared" si="8"/>
        <v>35</v>
      </c>
      <c r="O67" s="28">
        <f t="shared" si="9"/>
        <v>38</v>
      </c>
    </row>
    <row r="68" spans="1:15" ht="15.75">
      <c r="A68" s="5" t="s">
        <v>23</v>
      </c>
      <c r="B68" s="6"/>
      <c r="C68" s="6"/>
      <c r="D68" s="6"/>
      <c r="E68" s="6">
        <v>1</v>
      </c>
      <c r="F68" s="6"/>
      <c r="G68" s="6"/>
      <c r="H68" s="6"/>
      <c r="I68" s="6"/>
      <c r="J68" s="6"/>
      <c r="K68" s="6"/>
      <c r="L68" s="6"/>
      <c r="M68" s="24"/>
      <c r="N68" s="9">
        <f t="shared" si="8"/>
        <v>1</v>
      </c>
      <c r="O68" s="28">
        <f>N68</f>
        <v>1</v>
      </c>
    </row>
    <row r="69" spans="1:15" ht="15.75">
      <c r="A69" s="5" t="s">
        <v>14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4"/>
      <c r="N69" s="9">
        <f t="shared" si="8"/>
        <v>0</v>
      </c>
      <c r="O69" s="28">
        <f>N69+O51</f>
        <v>1</v>
      </c>
    </row>
    <row r="70" spans="1:15" ht="15.75">
      <c r="A70" s="45" t="s">
        <v>3</v>
      </c>
      <c r="B70" s="42">
        <v>1</v>
      </c>
      <c r="C70" s="42"/>
      <c r="D70" s="42">
        <f>2+6+3+4+2+1+9+4+2+1+1</f>
        <v>35</v>
      </c>
      <c r="E70" s="42">
        <f>4+3+0+4+7+6</f>
        <v>24</v>
      </c>
      <c r="F70" s="42">
        <f>5+3+3+6+3+1+1+3</f>
        <v>25</v>
      </c>
      <c r="G70" s="42">
        <f>3+2</f>
        <v>5</v>
      </c>
      <c r="H70" s="42">
        <v>1</v>
      </c>
      <c r="I70" s="42"/>
      <c r="J70" s="42">
        <v>1</v>
      </c>
      <c r="K70" s="42">
        <f>6+5+1</f>
        <v>12</v>
      </c>
      <c r="L70" s="42">
        <f>1+1</f>
        <v>2</v>
      </c>
      <c r="M70" s="43">
        <f>9+10</f>
        <v>19</v>
      </c>
      <c r="N70" s="41">
        <f t="shared" si="8"/>
        <v>125</v>
      </c>
      <c r="O70" s="44">
        <f>$N$70+$O$52</f>
        <v>244</v>
      </c>
    </row>
    <row r="71" spans="1:15" ht="15.75">
      <c r="A71" s="5" t="s">
        <v>11</v>
      </c>
      <c r="B71" s="6"/>
      <c r="C71" s="6"/>
      <c r="D71" s="6">
        <v>1</v>
      </c>
      <c r="E71" s="6"/>
      <c r="F71" s="6">
        <v>1</v>
      </c>
      <c r="G71" s="6"/>
      <c r="H71" s="6">
        <v>1</v>
      </c>
      <c r="I71" s="6"/>
      <c r="J71" s="6">
        <v>2</v>
      </c>
      <c r="K71" s="6">
        <v>2</v>
      </c>
      <c r="L71" s="6">
        <v>1</v>
      </c>
      <c r="M71" s="24"/>
      <c r="N71" s="9">
        <f t="shared" si="8"/>
        <v>8</v>
      </c>
      <c r="O71" s="28">
        <f>$N$71+$O$53</f>
        <v>12</v>
      </c>
    </row>
    <row r="72" spans="1:15" ht="15.75">
      <c r="A72" s="45" t="s">
        <v>27</v>
      </c>
      <c r="B72" s="42"/>
      <c r="C72" s="42">
        <v>1</v>
      </c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41">
        <f t="shared" si="8"/>
        <v>1</v>
      </c>
      <c r="O72" s="44">
        <f>N72</f>
        <v>1</v>
      </c>
    </row>
    <row r="73" spans="1:15" ht="15.75">
      <c r="A73" s="5" t="s">
        <v>10</v>
      </c>
      <c r="B73" s="6"/>
      <c r="C73" s="6"/>
      <c r="D73" s="6"/>
      <c r="E73" s="6"/>
      <c r="F73" s="6"/>
      <c r="G73" s="6"/>
      <c r="H73" s="6"/>
      <c r="I73" s="6"/>
      <c r="J73" s="6">
        <v>1</v>
      </c>
      <c r="K73" s="6">
        <f>1+1</f>
        <v>2</v>
      </c>
      <c r="L73" s="6">
        <v>5</v>
      </c>
      <c r="M73" s="24"/>
      <c r="N73" s="9">
        <f t="shared" si="8"/>
        <v>8</v>
      </c>
      <c r="O73" s="22">
        <f>$N$73+$O$54</f>
        <v>10</v>
      </c>
    </row>
    <row r="74" spans="1:15" ht="15.75">
      <c r="A74" s="5" t="s">
        <v>8</v>
      </c>
      <c r="B74" s="6"/>
      <c r="C74" s="6"/>
      <c r="D74" s="6"/>
      <c r="E74" s="6"/>
      <c r="F74" s="6"/>
      <c r="G74" s="6"/>
      <c r="H74" s="6"/>
      <c r="I74" s="6"/>
      <c r="J74" s="6">
        <f>1+2</f>
        <v>3</v>
      </c>
      <c r="K74" s="6">
        <v>1</v>
      </c>
      <c r="L74" s="6">
        <v>3</v>
      </c>
      <c r="M74" s="24"/>
      <c r="N74" s="9">
        <f t="shared" si="8"/>
        <v>7</v>
      </c>
      <c r="O74" s="22">
        <f>$N$74+$O$55</f>
        <v>11</v>
      </c>
    </row>
    <row r="75" spans="1:15" ht="15.75">
      <c r="A75" s="5" t="s">
        <v>24</v>
      </c>
      <c r="B75" s="7"/>
      <c r="C75" s="7"/>
      <c r="D75" s="7"/>
      <c r="E75" s="7">
        <v>1</v>
      </c>
      <c r="F75" s="7"/>
      <c r="G75" s="7"/>
      <c r="H75" s="7"/>
      <c r="I75" s="7"/>
      <c r="J75" s="7"/>
      <c r="K75" s="7"/>
      <c r="L75" s="7"/>
      <c r="M75" s="25"/>
      <c r="N75" s="9">
        <f t="shared" si="8"/>
        <v>1</v>
      </c>
      <c r="O75" s="22">
        <f>$N$75</f>
        <v>1</v>
      </c>
    </row>
    <row r="76" spans="1:15" ht="15.75">
      <c r="A76" s="5" t="s">
        <v>5</v>
      </c>
      <c r="B76" s="7"/>
      <c r="C76" s="7"/>
      <c r="D76" s="7">
        <f>2+2+4+2+2+2+8+2+2+1</f>
        <v>27</v>
      </c>
      <c r="E76" s="7">
        <f>1+6+2+1+1+1+1</f>
        <v>13</v>
      </c>
      <c r="F76" s="7">
        <f>2+3+2+2+1+1+1+1+5</f>
        <v>18</v>
      </c>
      <c r="G76" s="7">
        <f>1+2</f>
        <v>3</v>
      </c>
      <c r="H76" s="7">
        <v>1</v>
      </c>
      <c r="I76" s="7">
        <v>2</v>
      </c>
      <c r="J76" s="7">
        <f>1+5+1+6</f>
        <v>13</v>
      </c>
      <c r="K76" s="7">
        <f>1+5+2+4+1+10+1+1</f>
        <v>25</v>
      </c>
      <c r="L76" s="7"/>
      <c r="M76" s="25">
        <v>2</v>
      </c>
      <c r="N76" s="9">
        <f t="shared" si="8"/>
        <v>104</v>
      </c>
      <c r="O76" s="22">
        <f>$N$76+$O$56</f>
        <v>137</v>
      </c>
    </row>
    <row r="77" spans="1:15" ht="15.75">
      <c r="A77" s="15" t="s">
        <v>25</v>
      </c>
      <c r="B77" s="7"/>
      <c r="C77" s="7"/>
      <c r="D77" s="7"/>
      <c r="E77" s="7">
        <v>1</v>
      </c>
      <c r="F77" s="7">
        <f>1+1+1</f>
        <v>3</v>
      </c>
      <c r="G77" s="7">
        <v>1</v>
      </c>
      <c r="H77" s="7"/>
      <c r="I77" s="7"/>
      <c r="J77" s="7">
        <v>1</v>
      </c>
      <c r="K77" s="7">
        <f>4+1+1+1+1</f>
        <v>8</v>
      </c>
      <c r="L77" s="7">
        <v>2</v>
      </c>
      <c r="M77" s="25"/>
      <c r="N77" s="9">
        <f t="shared" si="8"/>
        <v>16</v>
      </c>
      <c r="O77" s="22">
        <f>N77</f>
        <v>16</v>
      </c>
    </row>
    <row r="78" spans="2:15" ht="15.75">
      <c r="B78" s="8">
        <f aca="true" t="shared" si="10" ref="B78:M78">SUM(B62:B77)</f>
        <v>4</v>
      </c>
      <c r="C78" s="8">
        <f t="shared" si="10"/>
        <v>1</v>
      </c>
      <c r="D78" s="8">
        <f t="shared" si="10"/>
        <v>162</v>
      </c>
      <c r="E78" s="8">
        <f t="shared" si="10"/>
        <v>90</v>
      </c>
      <c r="F78" s="8">
        <f t="shared" si="10"/>
        <v>88</v>
      </c>
      <c r="G78" s="8">
        <f t="shared" si="10"/>
        <v>28</v>
      </c>
      <c r="H78" s="8">
        <f t="shared" si="10"/>
        <v>8</v>
      </c>
      <c r="I78" s="8">
        <f t="shared" si="10"/>
        <v>5</v>
      </c>
      <c r="J78" s="8">
        <f t="shared" si="10"/>
        <v>30</v>
      </c>
      <c r="K78" s="8">
        <f t="shared" si="10"/>
        <v>89</v>
      </c>
      <c r="L78" s="8">
        <f t="shared" si="10"/>
        <v>17</v>
      </c>
      <c r="M78" s="26">
        <f t="shared" si="10"/>
        <v>28</v>
      </c>
      <c r="N78" s="34">
        <f>SUM(B78:M78)</f>
        <v>550</v>
      </c>
      <c r="O78" s="32">
        <f>SUM(O62:O77)</f>
        <v>894</v>
      </c>
    </row>
    <row r="79" spans="14:15" ht="15.75">
      <c r="N79" s="35">
        <f>SUM(N62:N77)</f>
        <v>550</v>
      </c>
      <c r="O79" s="32">
        <f>O78+$N$9</f>
        <v>1227</v>
      </c>
    </row>
    <row r="80" spans="6:15" ht="15.75">
      <c r="F80" s="54" t="s">
        <v>33</v>
      </c>
      <c r="G80" s="55"/>
      <c r="H80" s="55"/>
      <c r="I80" s="55"/>
      <c r="J80" s="55"/>
      <c r="K80" s="55"/>
      <c r="L80" s="55"/>
      <c r="M80" s="56"/>
      <c r="N80" s="9">
        <f>N78+N57+N40+N23</f>
        <v>894</v>
      </c>
      <c r="O80" s="6"/>
    </row>
    <row r="81" spans="6:15" ht="15.75">
      <c r="F81" s="16" t="s">
        <v>26</v>
      </c>
      <c r="N81" s="9">
        <f>N80+$N$9</f>
        <v>1227</v>
      </c>
      <c r="O81" s="6"/>
    </row>
    <row r="82" ht="12.75">
      <c r="N82" s="1">
        <v>1299</v>
      </c>
    </row>
    <row r="83" ht="18">
      <c r="A83" s="2" t="s">
        <v>31</v>
      </c>
    </row>
    <row r="84" spans="1:15" ht="39">
      <c r="A84" s="10" t="s">
        <v>18</v>
      </c>
      <c r="B84" s="4">
        <v>39814</v>
      </c>
      <c r="C84" s="4">
        <v>39845</v>
      </c>
      <c r="D84" s="4">
        <v>39873</v>
      </c>
      <c r="E84" s="4">
        <v>39904</v>
      </c>
      <c r="F84" s="4">
        <v>39934</v>
      </c>
      <c r="G84" s="4">
        <v>39965</v>
      </c>
      <c r="H84" s="4">
        <v>39995</v>
      </c>
      <c r="I84" s="4">
        <v>40026</v>
      </c>
      <c r="J84" s="4">
        <v>40057</v>
      </c>
      <c r="K84" s="4">
        <v>40087</v>
      </c>
      <c r="L84" s="4">
        <v>40118</v>
      </c>
      <c r="M84" s="23">
        <v>40148</v>
      </c>
      <c r="N84" s="13" t="s">
        <v>29</v>
      </c>
      <c r="O84" s="27" t="s">
        <v>30</v>
      </c>
    </row>
    <row r="85" spans="1:15" ht="15.75">
      <c r="A85" s="5" t="s">
        <v>7</v>
      </c>
      <c r="B85" s="6"/>
      <c r="C85" s="6"/>
      <c r="D85" s="6">
        <v>1</v>
      </c>
      <c r="E85" s="6">
        <v>1</v>
      </c>
      <c r="F85" s="6"/>
      <c r="G85" s="6"/>
      <c r="H85" s="6"/>
      <c r="I85" s="6"/>
      <c r="J85" s="6"/>
      <c r="K85" s="6"/>
      <c r="L85" s="6"/>
      <c r="M85" s="24"/>
      <c r="N85" s="9">
        <f aca="true" t="shared" si="11" ref="N85:N100">SUM(B85:M85)</f>
        <v>2</v>
      </c>
      <c r="O85" s="22">
        <f aca="true" t="shared" si="12" ref="O85:O100">N85+O62</f>
        <v>6</v>
      </c>
    </row>
    <row r="86" spans="1:15" ht="15.75">
      <c r="A86" s="5" t="s">
        <v>12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4"/>
      <c r="N86" s="9">
        <f t="shared" si="11"/>
        <v>0</v>
      </c>
      <c r="O86" s="22">
        <f t="shared" si="12"/>
        <v>5</v>
      </c>
    </row>
    <row r="87" spans="1:15" ht="15.75">
      <c r="A87" s="39" t="s">
        <v>4</v>
      </c>
      <c r="B87" s="36"/>
      <c r="C87" s="36"/>
      <c r="D87" s="36">
        <f>4+7+1</f>
        <v>12</v>
      </c>
      <c r="E87" s="36">
        <v>4</v>
      </c>
      <c r="F87" s="36">
        <f>1+8</f>
        <v>9</v>
      </c>
      <c r="G87" s="36"/>
      <c r="H87" s="36">
        <f>4+3+1</f>
        <v>8</v>
      </c>
      <c r="I87" s="36">
        <f>2+1</f>
        <v>3</v>
      </c>
      <c r="J87" s="36">
        <f>6+5+5+7+1</f>
        <v>24</v>
      </c>
      <c r="K87" s="36">
        <v>1</v>
      </c>
      <c r="L87" s="36">
        <v>2</v>
      </c>
      <c r="M87" s="37">
        <f>7+4+1+1</f>
        <v>13</v>
      </c>
      <c r="N87" s="34">
        <f t="shared" si="11"/>
        <v>76</v>
      </c>
      <c r="O87" s="38">
        <f t="shared" si="12"/>
        <v>474</v>
      </c>
    </row>
    <row r="88" spans="1:15" ht="15.75">
      <c r="A88" s="45" t="s">
        <v>28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3"/>
      <c r="N88" s="41">
        <f t="shared" si="11"/>
        <v>0</v>
      </c>
      <c r="O88" s="44">
        <f t="shared" si="12"/>
        <v>2</v>
      </c>
    </row>
    <row r="89" spans="1:15" ht="15.75">
      <c r="A89" s="5" t="s">
        <v>9</v>
      </c>
      <c r="B89" s="6"/>
      <c r="C89" s="6"/>
      <c r="D89" s="6">
        <f>1+1+1</f>
        <v>3</v>
      </c>
      <c r="E89" s="6">
        <v>1</v>
      </c>
      <c r="F89" s="6"/>
      <c r="G89" s="6"/>
      <c r="H89" s="6"/>
      <c r="I89" s="6"/>
      <c r="J89" s="6">
        <v>1</v>
      </c>
      <c r="K89" s="6"/>
      <c r="L89" s="6"/>
      <c r="M89" s="24"/>
      <c r="N89" s="9">
        <f t="shared" si="11"/>
        <v>5</v>
      </c>
      <c r="O89" s="22">
        <f t="shared" si="12"/>
        <v>18</v>
      </c>
    </row>
    <row r="90" spans="1:15" ht="15.75">
      <c r="A90" s="5" t="s">
        <v>6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4"/>
      <c r="N90" s="9">
        <f t="shared" si="11"/>
        <v>0</v>
      </c>
      <c r="O90" s="22">
        <f t="shared" si="12"/>
        <v>38</v>
      </c>
    </row>
    <row r="91" spans="1:15" ht="15.75">
      <c r="A91" s="5" t="s">
        <v>23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4"/>
      <c r="N91" s="9">
        <f t="shared" si="11"/>
        <v>0</v>
      </c>
      <c r="O91" s="22">
        <f t="shared" si="12"/>
        <v>1</v>
      </c>
    </row>
    <row r="92" spans="1:15" ht="15.75">
      <c r="A92" s="5" t="s">
        <v>14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4"/>
      <c r="N92" s="9">
        <f t="shared" si="11"/>
        <v>0</v>
      </c>
      <c r="O92" s="22">
        <f t="shared" si="12"/>
        <v>1</v>
      </c>
    </row>
    <row r="93" spans="1:15" ht="15.75">
      <c r="A93" s="45" t="s">
        <v>3</v>
      </c>
      <c r="B93" s="42"/>
      <c r="C93" s="42">
        <f>3+1+2</f>
        <v>6</v>
      </c>
      <c r="D93" s="42">
        <v>5</v>
      </c>
      <c r="E93" s="42"/>
      <c r="F93" s="42">
        <f>1+1</f>
        <v>2</v>
      </c>
      <c r="G93" s="42"/>
      <c r="H93" s="42">
        <v>4</v>
      </c>
      <c r="I93" s="42">
        <f>1+1+3</f>
        <v>5</v>
      </c>
      <c r="J93" s="42">
        <f>1+6+6+4</f>
        <v>17</v>
      </c>
      <c r="K93" s="42">
        <f>2+1+2</f>
        <v>5</v>
      </c>
      <c r="L93" s="42">
        <v>1</v>
      </c>
      <c r="M93" s="43">
        <f>3+3+1</f>
        <v>7</v>
      </c>
      <c r="N93" s="41">
        <f t="shared" si="11"/>
        <v>52</v>
      </c>
      <c r="O93" s="44">
        <f t="shared" si="12"/>
        <v>296</v>
      </c>
    </row>
    <row r="94" spans="1:15" ht="15.75">
      <c r="A94" s="5" t="s">
        <v>11</v>
      </c>
      <c r="B94" s="6"/>
      <c r="C94" s="6"/>
      <c r="D94" s="6"/>
      <c r="E94" s="6">
        <v>1</v>
      </c>
      <c r="F94" s="6"/>
      <c r="G94" s="6"/>
      <c r="H94" s="6"/>
      <c r="I94" s="6"/>
      <c r="J94" s="6"/>
      <c r="K94" s="6"/>
      <c r="L94" s="6"/>
      <c r="M94" s="24"/>
      <c r="N94" s="9">
        <f t="shared" si="11"/>
        <v>1</v>
      </c>
      <c r="O94" s="22">
        <f t="shared" si="12"/>
        <v>13</v>
      </c>
    </row>
    <row r="95" spans="1:15" ht="15.75">
      <c r="A95" s="45" t="s">
        <v>27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3"/>
      <c r="N95" s="41">
        <f t="shared" si="11"/>
        <v>0</v>
      </c>
      <c r="O95" s="44">
        <f t="shared" si="12"/>
        <v>1</v>
      </c>
    </row>
    <row r="96" spans="1:15" ht="15.75">
      <c r="A96" s="5" t="s">
        <v>10</v>
      </c>
      <c r="B96" s="6"/>
      <c r="C96" s="6"/>
      <c r="D96" s="6">
        <v>1</v>
      </c>
      <c r="E96" s="6">
        <f>1+1+1+1+1</f>
        <v>5</v>
      </c>
      <c r="F96" s="6"/>
      <c r="G96" s="6"/>
      <c r="H96" s="6"/>
      <c r="I96" s="6"/>
      <c r="J96" s="6"/>
      <c r="K96" s="6"/>
      <c r="L96" s="6"/>
      <c r="M96" s="24"/>
      <c r="N96" s="9">
        <f t="shared" si="11"/>
        <v>6</v>
      </c>
      <c r="O96" s="22">
        <f t="shared" si="12"/>
        <v>16</v>
      </c>
    </row>
    <row r="97" spans="1:15" ht="15.75">
      <c r="A97" s="5" t="s">
        <v>8</v>
      </c>
      <c r="B97" s="6"/>
      <c r="C97" s="6"/>
      <c r="D97" s="6"/>
      <c r="E97" s="6">
        <v>1</v>
      </c>
      <c r="F97" s="6"/>
      <c r="G97" s="6"/>
      <c r="H97" s="6"/>
      <c r="I97" s="6"/>
      <c r="J97" s="6"/>
      <c r="K97" s="6"/>
      <c r="L97" s="6"/>
      <c r="M97" s="24"/>
      <c r="N97" s="9">
        <f t="shared" si="11"/>
        <v>1</v>
      </c>
      <c r="O97" s="22">
        <f t="shared" si="12"/>
        <v>12</v>
      </c>
    </row>
    <row r="98" spans="1:15" ht="15.75">
      <c r="A98" s="5" t="s">
        <v>24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5"/>
      <c r="N98" s="9">
        <f t="shared" si="11"/>
        <v>0</v>
      </c>
      <c r="O98" s="22">
        <f t="shared" si="12"/>
        <v>1</v>
      </c>
    </row>
    <row r="99" spans="1:15" ht="15.75">
      <c r="A99" s="5" t="s">
        <v>5</v>
      </c>
      <c r="B99" s="7"/>
      <c r="C99" s="7">
        <f>3</f>
        <v>3</v>
      </c>
      <c r="D99" s="7">
        <f>3+3+1+1+1+1+1+1</f>
        <v>12</v>
      </c>
      <c r="E99" s="7">
        <f>1+1+1+1</f>
        <v>4</v>
      </c>
      <c r="F99" s="7">
        <f>1+1</f>
        <v>2</v>
      </c>
      <c r="G99" s="7">
        <v>1</v>
      </c>
      <c r="H99" s="7">
        <v>3</v>
      </c>
      <c r="I99" s="7"/>
      <c r="J99" s="7">
        <f>3+2+1+1+1</f>
        <v>8</v>
      </c>
      <c r="K99" s="7">
        <f>1+4+1</f>
        <v>6</v>
      </c>
      <c r="L99" s="7"/>
      <c r="M99" s="25">
        <f>2+1+1</f>
        <v>4</v>
      </c>
      <c r="N99" s="9">
        <f t="shared" si="11"/>
        <v>43</v>
      </c>
      <c r="O99" s="22">
        <f t="shared" si="12"/>
        <v>180</v>
      </c>
    </row>
    <row r="100" spans="1:15" ht="15.75">
      <c r="A100" s="15" t="s">
        <v>25</v>
      </c>
      <c r="B100" s="7"/>
      <c r="C100" s="7"/>
      <c r="D100" s="7">
        <v>1</v>
      </c>
      <c r="E100" s="7"/>
      <c r="F100" s="7"/>
      <c r="G100" s="7"/>
      <c r="H100" s="7">
        <v>1</v>
      </c>
      <c r="I100" s="7"/>
      <c r="J100" s="7"/>
      <c r="K100" s="7"/>
      <c r="L100" s="7"/>
      <c r="M100" s="25"/>
      <c r="N100" s="9">
        <f t="shared" si="11"/>
        <v>2</v>
      </c>
      <c r="O100" s="22">
        <f t="shared" si="12"/>
        <v>18</v>
      </c>
    </row>
    <row r="101" spans="2:15" ht="15.75">
      <c r="B101" s="8">
        <f aca="true" t="shared" si="13" ref="B101:M101">SUM(B85:B100)</f>
        <v>0</v>
      </c>
      <c r="C101" s="8">
        <f t="shared" si="13"/>
        <v>9</v>
      </c>
      <c r="D101" s="8">
        <f t="shared" si="13"/>
        <v>35</v>
      </c>
      <c r="E101" s="8">
        <f t="shared" si="13"/>
        <v>17</v>
      </c>
      <c r="F101" s="8">
        <f t="shared" si="13"/>
        <v>13</v>
      </c>
      <c r="G101" s="8">
        <f t="shared" si="13"/>
        <v>1</v>
      </c>
      <c r="H101" s="8">
        <f t="shared" si="13"/>
        <v>16</v>
      </c>
      <c r="I101" s="8">
        <f t="shared" si="13"/>
        <v>8</v>
      </c>
      <c r="J101" s="8">
        <f t="shared" si="13"/>
        <v>50</v>
      </c>
      <c r="K101" s="8">
        <f t="shared" si="13"/>
        <v>12</v>
      </c>
      <c r="L101" s="8">
        <f t="shared" si="13"/>
        <v>3</v>
      </c>
      <c r="M101" s="26">
        <f t="shared" si="13"/>
        <v>24</v>
      </c>
      <c r="N101" s="9">
        <f>SUM(N85:N100)</f>
        <v>188</v>
      </c>
      <c r="O101" s="20">
        <f>SUM(O85:O100)</f>
        <v>1082</v>
      </c>
    </row>
    <row r="102" spans="14:15" ht="15.75">
      <c r="N102" s="33">
        <f>SUM(N85:N100)</f>
        <v>188</v>
      </c>
      <c r="O102" s="11">
        <f>O101+N32</f>
        <v>1082</v>
      </c>
    </row>
    <row r="103" spans="6:15" ht="15.75">
      <c r="F103" s="54" t="s">
        <v>32</v>
      </c>
      <c r="G103" s="55"/>
      <c r="H103" s="55"/>
      <c r="I103" s="55"/>
      <c r="J103" s="55"/>
      <c r="K103" s="55"/>
      <c r="L103" s="55"/>
      <c r="M103" s="56"/>
      <c r="N103" s="9">
        <f>$N$80+N102</f>
        <v>1082</v>
      </c>
      <c r="O103" s="6"/>
    </row>
    <row r="104" spans="6:15" ht="15.75">
      <c r="F104" s="16" t="s">
        <v>26</v>
      </c>
      <c r="N104" s="9">
        <f>N103+N9</f>
        <v>1415</v>
      </c>
      <c r="O104" s="6"/>
    </row>
    <row r="105" spans="14:15" ht="12.75">
      <c r="N105" s="8"/>
      <c r="O105" s="6"/>
    </row>
    <row r="107" ht="18">
      <c r="A107" s="2">
        <v>2010</v>
      </c>
    </row>
    <row r="108" spans="1:15" ht="39">
      <c r="A108" s="10" t="s">
        <v>18</v>
      </c>
      <c r="B108" s="4">
        <v>40179</v>
      </c>
      <c r="C108" s="4">
        <v>40210</v>
      </c>
      <c r="D108" s="4">
        <v>40238</v>
      </c>
      <c r="E108" s="4">
        <v>40269</v>
      </c>
      <c r="F108" s="4">
        <v>40299</v>
      </c>
      <c r="G108" s="4">
        <v>40330</v>
      </c>
      <c r="H108" s="4">
        <v>40360</v>
      </c>
      <c r="I108" s="4">
        <v>40391</v>
      </c>
      <c r="J108" s="4">
        <v>40422</v>
      </c>
      <c r="K108" s="4">
        <v>40452</v>
      </c>
      <c r="L108" s="4">
        <v>40483</v>
      </c>
      <c r="M108" s="23">
        <v>40513</v>
      </c>
      <c r="N108" s="13" t="s">
        <v>29</v>
      </c>
      <c r="O108" s="27" t="s">
        <v>30</v>
      </c>
    </row>
    <row r="109" spans="1:15" ht="15.75">
      <c r="A109" s="5" t="s">
        <v>7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4"/>
      <c r="N109" s="9">
        <f aca="true" t="shared" si="14" ref="N109:N123">SUM(B109:M109)</f>
        <v>0</v>
      </c>
      <c r="O109" s="22">
        <f aca="true" t="shared" si="15" ref="O109:O116">N109+O85</f>
        <v>6</v>
      </c>
    </row>
    <row r="110" spans="1:15" ht="15.75">
      <c r="A110" s="5" t="s">
        <v>12</v>
      </c>
      <c r="B110" s="6"/>
      <c r="C110" s="6"/>
      <c r="D110" s="6"/>
      <c r="E110" s="6"/>
      <c r="F110" s="6"/>
      <c r="G110" s="6"/>
      <c r="H110" s="6"/>
      <c r="I110" s="6"/>
      <c r="J110" s="6"/>
      <c r="K110" s="6">
        <v>1</v>
      </c>
      <c r="L110" s="6">
        <f>1+2+1</f>
        <v>4</v>
      </c>
      <c r="M110" s="24"/>
      <c r="N110" s="9">
        <f t="shared" si="14"/>
        <v>5</v>
      </c>
      <c r="O110" s="22">
        <f t="shared" si="15"/>
        <v>10</v>
      </c>
    </row>
    <row r="111" spans="1:17" ht="15.75">
      <c r="A111" s="39" t="s">
        <v>4</v>
      </c>
      <c r="B111" s="36"/>
      <c r="C111" s="36">
        <f>6+3</f>
        <v>9</v>
      </c>
      <c r="D111" s="36">
        <f>8+5+2+1+1</f>
        <v>17</v>
      </c>
      <c r="E111" s="36"/>
      <c r="F111" s="36">
        <f>7+7+2</f>
        <v>16</v>
      </c>
      <c r="G111" s="36">
        <f>5+5+1</f>
        <v>11</v>
      </c>
      <c r="H111" s="36">
        <v>1</v>
      </c>
      <c r="I111" s="36">
        <v>3</v>
      </c>
      <c r="J111" s="36">
        <f>1+3+2+7</f>
        <v>13</v>
      </c>
      <c r="K111" s="36"/>
      <c r="L111" s="36">
        <f>3+1+6+4</f>
        <v>14</v>
      </c>
      <c r="M111" s="37"/>
      <c r="N111" s="34">
        <f t="shared" si="14"/>
        <v>84</v>
      </c>
      <c r="O111" s="38">
        <f t="shared" si="15"/>
        <v>558</v>
      </c>
      <c r="Q111">
        <f>O111+P161</f>
        <v>1441</v>
      </c>
    </row>
    <row r="112" spans="1:17" ht="15.75">
      <c r="A112" s="45" t="s">
        <v>28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3"/>
      <c r="N112" s="41">
        <f t="shared" si="14"/>
        <v>0</v>
      </c>
      <c r="O112" s="44">
        <f>N112+O88</f>
        <v>2</v>
      </c>
      <c r="Q112">
        <f>O112+P162</f>
        <v>12</v>
      </c>
    </row>
    <row r="113" spans="1:17" ht="15.75">
      <c r="A113" s="5" t="s">
        <v>9</v>
      </c>
      <c r="B113" s="6"/>
      <c r="C113" s="6"/>
      <c r="D113" s="6"/>
      <c r="E113" s="6"/>
      <c r="F113" s="6"/>
      <c r="G113" s="6">
        <v>5</v>
      </c>
      <c r="H113" s="6"/>
      <c r="I113" s="6"/>
      <c r="J113" s="6"/>
      <c r="K113" s="6"/>
      <c r="L113" s="6">
        <v>1</v>
      </c>
      <c r="M113" s="24"/>
      <c r="N113" s="9">
        <f t="shared" si="14"/>
        <v>6</v>
      </c>
      <c r="O113" s="22">
        <f t="shared" si="15"/>
        <v>24</v>
      </c>
      <c r="Q113">
        <f>O113+P163</f>
        <v>96</v>
      </c>
    </row>
    <row r="114" spans="1:15" ht="15.75">
      <c r="A114" s="5" t="s">
        <v>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>
        <v>7</v>
      </c>
      <c r="M114" s="24"/>
      <c r="N114" s="9">
        <f t="shared" si="14"/>
        <v>7</v>
      </c>
      <c r="O114" s="22">
        <f t="shared" si="15"/>
        <v>45</v>
      </c>
    </row>
    <row r="115" spans="1:15" ht="15.75">
      <c r="A115" s="5" t="s">
        <v>23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4"/>
      <c r="N115" s="9">
        <f t="shared" si="14"/>
        <v>0</v>
      </c>
      <c r="O115" s="22">
        <f t="shared" si="15"/>
        <v>1</v>
      </c>
    </row>
    <row r="116" spans="1:15" ht="15.75">
      <c r="A116" s="45" t="s">
        <v>3</v>
      </c>
      <c r="B116" s="42"/>
      <c r="C116" s="42">
        <f>7+7+3</f>
        <v>17</v>
      </c>
      <c r="D116" s="42">
        <f>2+4+2</f>
        <v>8</v>
      </c>
      <c r="E116" s="42"/>
      <c r="F116" s="42"/>
      <c r="G116" s="42">
        <f>5</f>
        <v>5</v>
      </c>
      <c r="H116" s="42">
        <v>1</v>
      </c>
      <c r="I116" s="42"/>
      <c r="J116" s="42">
        <f>1+3+1</f>
        <v>5</v>
      </c>
      <c r="K116" s="42"/>
      <c r="L116" s="42">
        <f>1+7</f>
        <v>8</v>
      </c>
      <c r="M116" s="43"/>
      <c r="N116" s="41">
        <f t="shared" si="14"/>
        <v>44</v>
      </c>
      <c r="O116" s="22">
        <f t="shared" si="15"/>
        <v>45</v>
      </c>
    </row>
    <row r="117" spans="1:15" ht="15.75">
      <c r="A117" s="5" t="s">
        <v>11</v>
      </c>
      <c r="B117" s="6"/>
      <c r="C117" s="6"/>
      <c r="D117" s="6">
        <v>1</v>
      </c>
      <c r="E117" s="6">
        <v>1</v>
      </c>
      <c r="F117" s="6">
        <v>2</v>
      </c>
      <c r="G117" s="6">
        <v>1</v>
      </c>
      <c r="H117" s="6">
        <v>1</v>
      </c>
      <c r="I117" s="6"/>
      <c r="J117" s="6"/>
      <c r="K117" s="6"/>
      <c r="L117" s="6">
        <f>1+1</f>
        <v>2</v>
      </c>
      <c r="M117" s="24"/>
      <c r="N117" s="9">
        <f t="shared" si="14"/>
        <v>8</v>
      </c>
      <c r="O117" s="22">
        <f aca="true" t="shared" si="16" ref="O117:O124">N117+O94</f>
        <v>21</v>
      </c>
    </row>
    <row r="118" spans="1:17" ht="15.75">
      <c r="A118" s="45" t="s">
        <v>27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3"/>
      <c r="N118" s="41">
        <f t="shared" si="14"/>
        <v>0</v>
      </c>
      <c r="O118" s="44">
        <f t="shared" si="16"/>
        <v>1</v>
      </c>
      <c r="Q118" s="53">
        <f>P168+O118</f>
        <v>26</v>
      </c>
    </row>
    <row r="119" spans="1:15" ht="15.75">
      <c r="A119" s="5" t="s">
        <v>10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>
        <v>1</v>
      </c>
      <c r="M119" s="24"/>
      <c r="N119" s="9">
        <f t="shared" si="14"/>
        <v>1</v>
      </c>
      <c r="O119" s="22">
        <f t="shared" si="16"/>
        <v>17</v>
      </c>
    </row>
    <row r="120" spans="1:15" ht="15.75">
      <c r="A120" s="5" t="s">
        <v>8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4"/>
      <c r="N120" s="9">
        <f t="shared" si="14"/>
        <v>0</v>
      </c>
      <c r="O120" s="22">
        <f t="shared" si="16"/>
        <v>12</v>
      </c>
    </row>
    <row r="121" spans="1:15" ht="15.75">
      <c r="A121" s="5" t="s">
        <v>24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5"/>
      <c r="N121" s="9">
        <f t="shared" si="14"/>
        <v>0</v>
      </c>
      <c r="O121" s="22">
        <f t="shared" si="16"/>
        <v>1</v>
      </c>
    </row>
    <row r="122" spans="1:15" ht="15.75">
      <c r="A122" s="5" t="s">
        <v>5</v>
      </c>
      <c r="B122" s="7"/>
      <c r="C122" s="7">
        <f>3+1</f>
        <v>4</v>
      </c>
      <c r="D122" s="7">
        <f>2+3+1</f>
        <v>6</v>
      </c>
      <c r="E122" s="7">
        <v>1</v>
      </c>
      <c r="F122" s="7">
        <f>2+1+1+1</f>
        <v>5</v>
      </c>
      <c r="G122" s="7">
        <f>1+4+2</f>
        <v>7</v>
      </c>
      <c r="H122" s="7">
        <v>1</v>
      </c>
      <c r="I122" s="7">
        <f>1+1+1</f>
        <v>3</v>
      </c>
      <c r="J122" s="7">
        <f>1+2+1+1+4</f>
        <v>9</v>
      </c>
      <c r="K122" s="7">
        <f>1+1+1</f>
        <v>3</v>
      </c>
      <c r="L122" s="7">
        <f>1+1+1+1+1+31</f>
        <v>36</v>
      </c>
      <c r="M122" s="25">
        <v>2</v>
      </c>
      <c r="N122" s="9">
        <f t="shared" si="14"/>
        <v>77</v>
      </c>
      <c r="O122" s="22">
        <f t="shared" si="16"/>
        <v>257</v>
      </c>
    </row>
    <row r="123" spans="1:15" ht="15.75">
      <c r="A123" s="15" t="s">
        <v>25</v>
      </c>
      <c r="B123" s="7"/>
      <c r="C123" s="7">
        <f>1+1</f>
        <v>2</v>
      </c>
      <c r="D123" s="7">
        <v>1</v>
      </c>
      <c r="E123" s="7">
        <f>1+1</f>
        <v>2</v>
      </c>
      <c r="F123" s="7"/>
      <c r="G123" s="7">
        <v>1</v>
      </c>
      <c r="H123" s="7"/>
      <c r="I123" s="7"/>
      <c r="J123" s="7"/>
      <c r="K123" s="7"/>
      <c r="L123" s="7"/>
      <c r="M123" s="25"/>
      <c r="N123" s="9">
        <f t="shared" si="14"/>
        <v>6</v>
      </c>
      <c r="O123" s="22">
        <f t="shared" si="16"/>
        <v>24</v>
      </c>
    </row>
    <row r="124" spans="2:15" ht="15.75">
      <c r="B124" s="8">
        <f aca="true" t="shared" si="17" ref="B124:M124">SUM(B109:B123)</f>
        <v>0</v>
      </c>
      <c r="C124" s="8">
        <f t="shared" si="17"/>
        <v>32</v>
      </c>
      <c r="D124" s="8">
        <f t="shared" si="17"/>
        <v>33</v>
      </c>
      <c r="E124" s="8">
        <f t="shared" si="17"/>
        <v>4</v>
      </c>
      <c r="F124" s="8">
        <f t="shared" si="17"/>
        <v>23</v>
      </c>
      <c r="G124" s="8">
        <f t="shared" si="17"/>
        <v>30</v>
      </c>
      <c r="H124" s="8">
        <f t="shared" si="17"/>
        <v>4</v>
      </c>
      <c r="I124" s="8">
        <f t="shared" si="17"/>
        <v>6</v>
      </c>
      <c r="J124" s="8">
        <f t="shared" si="17"/>
        <v>27</v>
      </c>
      <c r="K124" s="8">
        <f t="shared" si="17"/>
        <v>4</v>
      </c>
      <c r="L124" s="8">
        <f t="shared" si="17"/>
        <v>73</v>
      </c>
      <c r="M124" s="26">
        <f t="shared" si="17"/>
        <v>2</v>
      </c>
      <c r="N124" s="9">
        <f>SUM(B124:M124)</f>
        <v>238</v>
      </c>
      <c r="O124" s="22">
        <f t="shared" si="16"/>
        <v>1320</v>
      </c>
    </row>
    <row r="125" spans="14:15" ht="15.75">
      <c r="N125" s="33">
        <f>SUM(N109:N123)</f>
        <v>238</v>
      </c>
      <c r="O125" s="11">
        <f>O124+N55</f>
        <v>1320</v>
      </c>
    </row>
    <row r="126" spans="6:15" ht="15.75">
      <c r="F126" s="54" t="s">
        <v>34</v>
      </c>
      <c r="G126" s="55"/>
      <c r="H126" s="55"/>
      <c r="I126" s="55"/>
      <c r="J126" s="55"/>
      <c r="K126" s="55"/>
      <c r="L126" s="55"/>
      <c r="M126" s="56"/>
      <c r="N126" s="9">
        <f>N103+N124</f>
        <v>1320</v>
      </c>
      <c r="O126" s="6"/>
    </row>
    <row r="127" spans="6:15" ht="15.75">
      <c r="F127" s="16" t="s">
        <v>26</v>
      </c>
      <c r="N127" s="9">
        <f>N126+$N$9</f>
        <v>1653</v>
      </c>
      <c r="O127" s="6"/>
    </row>
    <row r="128" spans="14:15" ht="12.75">
      <c r="N128" s="8">
        <v>1649</v>
      </c>
      <c r="O128" s="6"/>
    </row>
    <row r="129" ht="12.75">
      <c r="N129">
        <f>N128-N127</f>
        <v>-4</v>
      </c>
    </row>
    <row r="131" ht="18">
      <c r="A131" s="2">
        <v>2011</v>
      </c>
    </row>
    <row r="132" spans="1:15" ht="39">
      <c r="A132" s="10" t="s">
        <v>18</v>
      </c>
      <c r="B132" s="4">
        <v>40544</v>
      </c>
      <c r="C132" s="4">
        <v>40575</v>
      </c>
      <c r="D132" s="4">
        <v>40603</v>
      </c>
      <c r="E132" s="4">
        <v>40634</v>
      </c>
      <c r="F132" s="4">
        <v>40664</v>
      </c>
      <c r="G132" s="4">
        <v>40695</v>
      </c>
      <c r="H132" s="4">
        <v>40725</v>
      </c>
      <c r="I132" s="4">
        <v>40756</v>
      </c>
      <c r="J132" s="4">
        <v>40787</v>
      </c>
      <c r="K132" s="4">
        <v>40817</v>
      </c>
      <c r="L132" s="4">
        <v>40848</v>
      </c>
      <c r="M132" s="4">
        <v>40878</v>
      </c>
      <c r="N132" s="13" t="s">
        <v>29</v>
      </c>
      <c r="O132" s="27" t="s">
        <v>30</v>
      </c>
    </row>
    <row r="133" spans="1:15" ht="15.75">
      <c r="A133" s="48" t="s">
        <v>7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50"/>
      <c r="N133" s="51">
        <f aca="true" t="shared" si="18" ref="N133:N147">SUM(B133:M133)</f>
        <v>0</v>
      </c>
      <c r="O133" s="52">
        <f aca="true" t="shared" si="19" ref="O133:O148">N133+O109</f>
        <v>6</v>
      </c>
    </row>
    <row r="134" spans="1:15" ht="15.75">
      <c r="A134" s="5" t="s">
        <v>12</v>
      </c>
      <c r="B134" s="6">
        <f>1+4</f>
        <v>5</v>
      </c>
      <c r="C134" s="6"/>
      <c r="D134" s="6"/>
      <c r="E134" s="6"/>
      <c r="F134" s="6">
        <f>1+1+1</f>
        <v>3</v>
      </c>
      <c r="G134" s="6"/>
      <c r="H134" s="6">
        <f>1+1+1+1+1+1</f>
        <v>6</v>
      </c>
      <c r="I134" s="6"/>
      <c r="J134" s="6"/>
      <c r="K134" s="6"/>
      <c r="L134" s="6"/>
      <c r="M134" s="24"/>
      <c r="N134" s="9">
        <f t="shared" si="18"/>
        <v>14</v>
      </c>
      <c r="O134" s="52">
        <f t="shared" si="19"/>
        <v>24</v>
      </c>
    </row>
    <row r="135" spans="1:15" ht="15.75">
      <c r="A135" s="39" t="s">
        <v>4</v>
      </c>
      <c r="B135" s="36">
        <f>1+1</f>
        <v>2</v>
      </c>
      <c r="C135" s="36"/>
      <c r="D135" s="36">
        <f>1+1+1</f>
        <v>3</v>
      </c>
      <c r="E135" s="36">
        <f>13+3</f>
        <v>16</v>
      </c>
      <c r="F135" s="36">
        <f>5+6+1+1+1+1+1+1</f>
        <v>17</v>
      </c>
      <c r="G135" s="36">
        <v>5</v>
      </c>
      <c r="H135" s="36">
        <f>1+3+7+4+17+6+1</f>
        <v>39</v>
      </c>
      <c r="I135" s="36">
        <f>1+1+1+1+10</f>
        <v>14</v>
      </c>
      <c r="J135" s="36"/>
      <c r="K135" s="36"/>
      <c r="L135" s="36"/>
      <c r="M135" s="37"/>
      <c r="N135" s="34">
        <f t="shared" si="18"/>
        <v>96</v>
      </c>
      <c r="O135" s="52">
        <f t="shared" si="19"/>
        <v>654</v>
      </c>
    </row>
    <row r="136" spans="1:15" ht="15.75">
      <c r="A136" s="45" t="s">
        <v>28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3"/>
      <c r="N136" s="41">
        <f t="shared" si="18"/>
        <v>0</v>
      </c>
      <c r="O136" s="52">
        <f t="shared" si="19"/>
        <v>2</v>
      </c>
    </row>
    <row r="137" spans="1:15" ht="15.75">
      <c r="A137" s="5" t="s">
        <v>9</v>
      </c>
      <c r="B137" s="6">
        <v>1</v>
      </c>
      <c r="C137" s="6"/>
      <c r="D137" s="6"/>
      <c r="E137" s="6">
        <v>1</v>
      </c>
      <c r="F137" s="6">
        <v>2</v>
      </c>
      <c r="G137" s="6">
        <f>1+1+1+1</f>
        <v>4</v>
      </c>
      <c r="H137" s="6">
        <f>1+2</f>
        <v>3</v>
      </c>
      <c r="I137" s="6"/>
      <c r="J137" s="6"/>
      <c r="K137" s="6"/>
      <c r="L137" s="6"/>
      <c r="M137" s="24"/>
      <c r="N137" s="9">
        <f t="shared" si="18"/>
        <v>11</v>
      </c>
      <c r="O137" s="52">
        <f t="shared" si="19"/>
        <v>35</v>
      </c>
    </row>
    <row r="138" spans="1:15" ht="15.75">
      <c r="A138" s="5" t="s">
        <v>6</v>
      </c>
      <c r="B138" s="6"/>
      <c r="C138" s="6"/>
      <c r="D138" s="6"/>
      <c r="E138" s="6">
        <v>1</v>
      </c>
      <c r="F138" s="6"/>
      <c r="G138" s="6">
        <v>3</v>
      </c>
      <c r="H138" s="6">
        <v>1</v>
      </c>
      <c r="I138" s="6">
        <v>1</v>
      </c>
      <c r="J138" s="6"/>
      <c r="K138" s="6"/>
      <c r="L138" s="6"/>
      <c r="M138" s="24"/>
      <c r="N138" s="9">
        <f t="shared" si="18"/>
        <v>6</v>
      </c>
      <c r="O138" s="52">
        <f t="shared" si="19"/>
        <v>51</v>
      </c>
    </row>
    <row r="139" spans="1:15" ht="15.75">
      <c r="A139" s="5" t="s">
        <v>23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4"/>
      <c r="N139" s="9">
        <f t="shared" si="18"/>
        <v>0</v>
      </c>
      <c r="O139" s="52">
        <f t="shared" si="19"/>
        <v>1</v>
      </c>
    </row>
    <row r="140" spans="1:15" ht="15.75">
      <c r="A140" s="45" t="s">
        <v>3</v>
      </c>
      <c r="B140" s="42">
        <f>1+1+1</f>
        <v>3</v>
      </c>
      <c r="C140" s="42"/>
      <c r="D140" s="42">
        <f>2+1</f>
        <v>3</v>
      </c>
      <c r="E140" s="42"/>
      <c r="F140" s="42">
        <f>2+1</f>
        <v>3</v>
      </c>
      <c r="G140" s="42">
        <f>1+1</f>
        <v>2</v>
      </c>
      <c r="H140" s="42">
        <f>7+16+4+2</f>
        <v>29</v>
      </c>
      <c r="I140" s="42">
        <f>1+1+1+3+1</f>
        <v>7</v>
      </c>
      <c r="J140" s="42"/>
      <c r="K140" s="42"/>
      <c r="L140" s="42"/>
      <c r="M140" s="43"/>
      <c r="N140" s="41">
        <f t="shared" si="18"/>
        <v>47</v>
      </c>
      <c r="O140" s="52">
        <f t="shared" si="19"/>
        <v>92</v>
      </c>
    </row>
    <row r="141" spans="1:15" ht="15.75">
      <c r="A141" s="5" t="s">
        <v>11</v>
      </c>
      <c r="B141" s="6"/>
      <c r="C141" s="6">
        <f>1+1</f>
        <v>2</v>
      </c>
      <c r="D141" s="6"/>
      <c r="E141" s="6"/>
      <c r="F141" s="6">
        <v>1</v>
      </c>
      <c r="G141" s="6"/>
      <c r="H141" s="6">
        <f>1+1</f>
        <v>2</v>
      </c>
      <c r="I141" s="6"/>
      <c r="J141" s="6"/>
      <c r="K141" s="6"/>
      <c r="L141" s="6"/>
      <c r="M141" s="24"/>
      <c r="N141" s="9">
        <f t="shared" si="18"/>
        <v>5</v>
      </c>
      <c r="O141" s="52">
        <f t="shared" si="19"/>
        <v>26</v>
      </c>
    </row>
    <row r="142" spans="1:15" ht="15.75">
      <c r="A142" s="45" t="s">
        <v>27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3"/>
      <c r="N142" s="41">
        <f t="shared" si="18"/>
        <v>0</v>
      </c>
      <c r="O142" s="52">
        <f t="shared" si="19"/>
        <v>1</v>
      </c>
    </row>
    <row r="143" spans="1:15" ht="15.75">
      <c r="A143" s="5" t="s">
        <v>10</v>
      </c>
      <c r="B143" s="6">
        <v>1</v>
      </c>
      <c r="C143" s="6"/>
      <c r="D143" s="6"/>
      <c r="E143" s="6"/>
      <c r="F143" s="6"/>
      <c r="G143" s="6"/>
      <c r="H143" s="6">
        <f>1+1+1+1</f>
        <v>4</v>
      </c>
      <c r="I143" s="6"/>
      <c r="J143" s="6"/>
      <c r="K143" s="6"/>
      <c r="L143" s="6"/>
      <c r="M143" s="24"/>
      <c r="N143" s="9">
        <f t="shared" si="18"/>
        <v>5</v>
      </c>
      <c r="O143" s="52">
        <f t="shared" si="19"/>
        <v>22</v>
      </c>
    </row>
    <row r="144" spans="1:15" ht="15.75">
      <c r="A144" s="5" t="s">
        <v>8</v>
      </c>
      <c r="B144" s="6"/>
      <c r="C144" s="6"/>
      <c r="D144" s="6"/>
      <c r="E144" s="6"/>
      <c r="F144" s="6"/>
      <c r="G144" s="6">
        <v>1</v>
      </c>
      <c r="H144" s="6"/>
      <c r="I144" s="6">
        <v>1</v>
      </c>
      <c r="J144" s="6"/>
      <c r="K144" s="6"/>
      <c r="L144" s="6"/>
      <c r="M144" s="24"/>
      <c r="N144" s="9">
        <f t="shared" si="18"/>
        <v>2</v>
      </c>
      <c r="O144" s="52">
        <f t="shared" si="19"/>
        <v>14</v>
      </c>
    </row>
    <row r="145" spans="1:15" ht="15.75">
      <c r="A145" s="5" t="s">
        <v>24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25"/>
      <c r="N145" s="9">
        <f t="shared" si="18"/>
        <v>0</v>
      </c>
      <c r="O145" s="52">
        <f t="shared" si="19"/>
        <v>1</v>
      </c>
    </row>
    <row r="146" spans="1:15" ht="15.75">
      <c r="A146" s="5" t="s">
        <v>5</v>
      </c>
      <c r="B146" s="7">
        <f>3</f>
        <v>3</v>
      </c>
      <c r="C146" s="7"/>
      <c r="D146" s="7"/>
      <c r="E146" s="7">
        <f>3+1</f>
        <v>4</v>
      </c>
      <c r="F146" s="7">
        <f>2+1+1+1+1</f>
        <v>6</v>
      </c>
      <c r="G146" s="7">
        <f>1+1+1+1+19+1+1</f>
        <v>25</v>
      </c>
      <c r="H146" s="7">
        <f>1+1+1+1+1+1+3+3+1+9+1+1+1+1+1+1+5+6</f>
        <v>39</v>
      </c>
      <c r="I146" s="7">
        <f>1+1+1+1+1+1+3+1+8+2</f>
        <v>20</v>
      </c>
      <c r="J146" s="7"/>
      <c r="K146" s="7"/>
      <c r="L146" s="7"/>
      <c r="M146" s="25"/>
      <c r="N146" s="9">
        <f t="shared" si="18"/>
        <v>97</v>
      </c>
      <c r="O146" s="52">
        <f t="shared" si="19"/>
        <v>354</v>
      </c>
    </row>
    <row r="147" spans="1:15" ht="15.75">
      <c r="A147" s="15" t="s">
        <v>25</v>
      </c>
      <c r="B147" s="7"/>
      <c r="C147" s="7"/>
      <c r="D147" s="7"/>
      <c r="E147" s="7"/>
      <c r="F147" s="7"/>
      <c r="G147" s="7"/>
      <c r="H147" s="7">
        <f>1+1</f>
        <v>2</v>
      </c>
      <c r="I147" s="7"/>
      <c r="J147" s="7"/>
      <c r="K147" s="7"/>
      <c r="L147" s="7"/>
      <c r="M147" s="25"/>
      <c r="N147" s="9">
        <f t="shared" si="18"/>
        <v>2</v>
      </c>
      <c r="O147" s="52">
        <f t="shared" si="19"/>
        <v>26</v>
      </c>
    </row>
    <row r="148" spans="2:15" ht="15.75">
      <c r="B148" s="8">
        <f aca="true" t="shared" si="20" ref="B148:M148">SUM(B133:B147)</f>
        <v>15</v>
      </c>
      <c r="C148" s="8">
        <f t="shared" si="20"/>
        <v>2</v>
      </c>
      <c r="D148" s="8">
        <f t="shared" si="20"/>
        <v>6</v>
      </c>
      <c r="E148" s="8">
        <f t="shared" si="20"/>
        <v>22</v>
      </c>
      <c r="F148" s="8">
        <f t="shared" si="20"/>
        <v>32</v>
      </c>
      <c r="G148" s="8">
        <f t="shared" si="20"/>
        <v>40</v>
      </c>
      <c r="H148" s="8">
        <f t="shared" si="20"/>
        <v>125</v>
      </c>
      <c r="I148" s="8">
        <f t="shared" si="20"/>
        <v>43</v>
      </c>
      <c r="J148" s="8">
        <f t="shared" si="20"/>
        <v>0</v>
      </c>
      <c r="K148" s="8">
        <f t="shared" si="20"/>
        <v>0</v>
      </c>
      <c r="L148" s="8">
        <f t="shared" si="20"/>
        <v>0</v>
      </c>
      <c r="M148" s="26">
        <f t="shared" si="20"/>
        <v>0</v>
      </c>
      <c r="N148" s="9">
        <f>SUM(B148:M148)</f>
        <v>285</v>
      </c>
      <c r="O148" s="52">
        <f t="shared" si="19"/>
        <v>1605</v>
      </c>
    </row>
    <row r="149" spans="14:15" ht="15.75">
      <c r="N149" s="33">
        <f>SUM(N133:N147)</f>
        <v>285</v>
      </c>
      <c r="O149" s="11">
        <f>O148+N9</f>
        <v>1938</v>
      </c>
    </row>
    <row r="150" spans="6:15" ht="15.75">
      <c r="F150" s="54" t="s">
        <v>36</v>
      </c>
      <c r="G150" s="55"/>
      <c r="H150" s="55"/>
      <c r="I150" s="55"/>
      <c r="J150" s="55"/>
      <c r="K150" s="55"/>
      <c r="L150" s="55"/>
      <c r="M150" s="56"/>
      <c r="N150" s="9">
        <f>N126+N148</f>
        <v>1605</v>
      </c>
      <c r="O150" s="6"/>
    </row>
    <row r="151" spans="6:15" ht="15.75">
      <c r="F151" s="16" t="s">
        <v>26</v>
      </c>
      <c r="N151" s="9">
        <f>N150+$N$9</f>
        <v>1938</v>
      </c>
      <c r="O151" s="6"/>
    </row>
    <row r="152" spans="14:15" ht="12.75">
      <c r="N152" s="8">
        <v>1649</v>
      </c>
      <c r="O152" s="6"/>
    </row>
    <row r="153" ht="12.75">
      <c r="N153">
        <f>N152-N151</f>
        <v>-289</v>
      </c>
    </row>
    <row r="157" ht="18">
      <c r="A157" s="2">
        <v>2012</v>
      </c>
    </row>
    <row r="158" spans="1:15" ht="39">
      <c r="A158" s="10" t="s">
        <v>18</v>
      </c>
      <c r="B158" s="4">
        <v>40909</v>
      </c>
      <c r="C158" s="4">
        <v>40940</v>
      </c>
      <c r="D158" s="4">
        <v>40969</v>
      </c>
      <c r="E158" s="4">
        <v>41000</v>
      </c>
      <c r="F158" s="4">
        <v>41030</v>
      </c>
      <c r="G158" s="4">
        <v>41061</v>
      </c>
      <c r="H158" s="4">
        <v>41091</v>
      </c>
      <c r="I158" s="4">
        <v>41122</v>
      </c>
      <c r="J158" s="4">
        <v>41153</v>
      </c>
      <c r="K158" s="4">
        <v>41183</v>
      </c>
      <c r="L158" s="4">
        <v>41214</v>
      </c>
      <c r="M158" s="4">
        <v>41244</v>
      </c>
      <c r="N158" s="13" t="s">
        <v>29</v>
      </c>
      <c r="O158" s="27" t="s">
        <v>30</v>
      </c>
    </row>
    <row r="159" spans="1:16" ht="15.75">
      <c r="A159" s="48" t="s">
        <v>7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50"/>
      <c r="N159" s="51">
        <f aca="true" t="shared" si="21" ref="N159:N173">SUM(B159:M159)</f>
        <v>0</v>
      </c>
      <c r="O159" s="52">
        <f>N159+O133</f>
        <v>6</v>
      </c>
      <c r="P159">
        <v>3</v>
      </c>
    </row>
    <row r="160" spans="1:15" ht="15.75">
      <c r="A160" s="5" t="s">
        <v>12</v>
      </c>
      <c r="B160" s="6">
        <v>6</v>
      </c>
      <c r="C160" s="6"/>
      <c r="D160" s="6"/>
      <c r="E160" s="6"/>
      <c r="F160" s="6"/>
      <c r="G160" s="6"/>
      <c r="H160" s="6"/>
      <c r="I160" s="6">
        <v>1</v>
      </c>
      <c r="J160" s="6"/>
      <c r="K160" s="6"/>
      <c r="L160" s="6"/>
      <c r="M160" s="24"/>
      <c r="N160" s="9">
        <f t="shared" si="21"/>
        <v>7</v>
      </c>
      <c r="O160" s="52">
        <f aca="true" t="shared" si="22" ref="O160:O174">N160+O134</f>
        <v>31</v>
      </c>
    </row>
    <row r="161" spans="1:16" ht="15.75">
      <c r="A161" s="39" t="s">
        <v>4</v>
      </c>
      <c r="B161" s="36"/>
      <c r="C161" s="36">
        <f>1+1</f>
        <v>2</v>
      </c>
      <c r="D161" s="36">
        <v>2</v>
      </c>
      <c r="E161" s="36">
        <f>11+1</f>
        <v>12</v>
      </c>
      <c r="F161" s="36"/>
      <c r="G161" s="36"/>
      <c r="H161" s="36"/>
      <c r="I161" s="36">
        <f>1+1+4+17+1</f>
        <v>24</v>
      </c>
      <c r="J161" s="36">
        <v>1</v>
      </c>
      <c r="K161" s="36">
        <f>1+1+8</f>
        <v>10</v>
      </c>
      <c r="L161" s="36">
        <v>3</v>
      </c>
      <c r="M161" s="37"/>
      <c r="N161" s="34">
        <f t="shared" si="21"/>
        <v>54</v>
      </c>
      <c r="O161" s="52">
        <f t="shared" si="22"/>
        <v>708</v>
      </c>
      <c r="P161">
        <f>35*25-8+16</f>
        <v>883</v>
      </c>
    </row>
    <row r="162" spans="1:16" ht="15.75">
      <c r="A162" s="45" t="s">
        <v>28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3"/>
      <c r="N162" s="41">
        <f t="shared" si="21"/>
        <v>0</v>
      </c>
      <c r="O162" s="52">
        <f t="shared" si="22"/>
        <v>2</v>
      </c>
      <c r="P162">
        <f>10</f>
        <v>10</v>
      </c>
    </row>
    <row r="163" spans="1:16" ht="15.75">
      <c r="A163" s="5" t="s">
        <v>9</v>
      </c>
      <c r="B163" s="6"/>
      <c r="C163" s="6"/>
      <c r="D163" s="6"/>
      <c r="E163" s="6"/>
      <c r="F163" s="6"/>
      <c r="G163" s="6"/>
      <c r="H163" s="6"/>
      <c r="I163" s="6">
        <v>1</v>
      </c>
      <c r="J163" s="6">
        <v>1</v>
      </c>
      <c r="K163" s="6"/>
      <c r="L163" s="6"/>
      <c r="M163" s="24"/>
      <c r="N163" s="9">
        <f t="shared" si="21"/>
        <v>2</v>
      </c>
      <c r="O163" s="52">
        <f t="shared" si="22"/>
        <v>37</v>
      </c>
      <c r="P163">
        <f>49+5+16+2</f>
        <v>72</v>
      </c>
    </row>
    <row r="164" spans="1:16" ht="15.75">
      <c r="A164" s="5" t="s">
        <v>6</v>
      </c>
      <c r="B164" s="6"/>
      <c r="C164" s="6"/>
      <c r="D164" s="6"/>
      <c r="E164" s="6">
        <v>2</v>
      </c>
      <c r="F164" s="6"/>
      <c r="G164" s="6"/>
      <c r="H164" s="6"/>
      <c r="I164" s="6">
        <v>1</v>
      </c>
      <c r="J164" s="6"/>
      <c r="K164" s="6">
        <v>1</v>
      </c>
      <c r="L164" s="6"/>
      <c r="M164" s="24"/>
      <c r="N164" s="9">
        <f t="shared" si="21"/>
        <v>4</v>
      </c>
      <c r="O164" s="52">
        <f t="shared" si="22"/>
        <v>55</v>
      </c>
      <c r="P164">
        <f>2+6+4+1+1+2+2+1+2+6+11</f>
        <v>38</v>
      </c>
    </row>
    <row r="165" spans="1:16" ht="15.75">
      <c r="A165" s="5" t="s">
        <v>23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4"/>
      <c r="N165" s="9">
        <f t="shared" si="21"/>
        <v>0</v>
      </c>
      <c r="O165" s="52">
        <f t="shared" si="22"/>
        <v>1</v>
      </c>
      <c r="P165">
        <f>1+1</f>
        <v>2</v>
      </c>
    </row>
    <row r="166" spans="1:16" ht="15.75">
      <c r="A166" s="45" t="s">
        <v>3</v>
      </c>
      <c r="B166" s="42">
        <f>1</f>
        <v>1</v>
      </c>
      <c r="C166" s="42">
        <f>1+1</f>
        <v>2</v>
      </c>
      <c r="D166" s="42"/>
      <c r="E166" s="42">
        <v>1</v>
      </c>
      <c r="F166" s="42">
        <v>7</v>
      </c>
      <c r="G166" s="42"/>
      <c r="H166" s="42"/>
      <c r="I166" s="42">
        <f>1+4</f>
        <v>5</v>
      </c>
      <c r="J166" s="42">
        <v>1</v>
      </c>
      <c r="K166" s="42">
        <v>6</v>
      </c>
      <c r="L166" s="42"/>
      <c r="M166" s="43"/>
      <c r="N166" s="41">
        <f t="shared" si="21"/>
        <v>23</v>
      </c>
      <c r="O166" s="52">
        <f t="shared" si="22"/>
        <v>115</v>
      </c>
      <c r="P166">
        <f>552-340</f>
        <v>212</v>
      </c>
    </row>
    <row r="167" spans="1:16" ht="15.75">
      <c r="A167" s="5" t="s">
        <v>11</v>
      </c>
      <c r="B167" s="6"/>
      <c r="C167" s="6"/>
      <c r="D167" s="6"/>
      <c r="E167" s="6">
        <v>1</v>
      </c>
      <c r="F167" s="6"/>
      <c r="G167" s="6"/>
      <c r="H167" s="6"/>
      <c r="I167" s="6"/>
      <c r="J167" s="6"/>
      <c r="K167" s="6">
        <v>1</v>
      </c>
      <c r="L167" s="6"/>
      <c r="M167" s="24"/>
      <c r="N167" s="9">
        <f t="shared" si="21"/>
        <v>2</v>
      </c>
      <c r="O167" s="52">
        <f t="shared" si="22"/>
        <v>28</v>
      </c>
      <c r="P167">
        <f>1+7+1+1</f>
        <v>10</v>
      </c>
    </row>
    <row r="168" spans="1:16" ht="15.75">
      <c r="A168" s="45" t="s">
        <v>27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3"/>
      <c r="N168" s="41">
        <f t="shared" si="21"/>
        <v>0</v>
      </c>
      <c r="O168" s="52">
        <f t="shared" si="22"/>
        <v>1</v>
      </c>
      <c r="P168" s="53">
        <f>25</f>
        <v>25</v>
      </c>
    </row>
    <row r="169" spans="1:16" ht="15.75">
      <c r="A169" s="5" t="s">
        <v>10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4"/>
      <c r="N169" s="9">
        <f t="shared" si="21"/>
        <v>0</v>
      </c>
      <c r="O169" s="52">
        <f t="shared" si="22"/>
        <v>22</v>
      </c>
      <c r="P169">
        <f>1+6+10+1+1+1+1+2</f>
        <v>23</v>
      </c>
    </row>
    <row r="170" spans="1:16" ht="15.75">
      <c r="A170" s="5" t="s">
        <v>8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4"/>
      <c r="N170" s="9">
        <f t="shared" si="21"/>
        <v>0</v>
      </c>
      <c r="O170" s="52">
        <f t="shared" si="22"/>
        <v>14</v>
      </c>
      <c r="P170">
        <v>14</v>
      </c>
    </row>
    <row r="171" spans="1:15" ht="15.75">
      <c r="A171" s="5" t="s">
        <v>24</v>
      </c>
      <c r="B171" s="7"/>
      <c r="C171" s="7"/>
      <c r="D171" s="7"/>
      <c r="E171" s="7"/>
      <c r="F171" s="7"/>
      <c r="G171" s="7"/>
      <c r="H171" s="7"/>
      <c r="J171" s="7"/>
      <c r="K171" s="7"/>
      <c r="L171" s="7"/>
      <c r="M171" s="25"/>
      <c r="N171" s="9">
        <f t="shared" si="21"/>
        <v>0</v>
      </c>
      <c r="O171" s="52">
        <f t="shared" si="22"/>
        <v>1</v>
      </c>
    </row>
    <row r="172" spans="1:16" ht="15.75">
      <c r="A172" s="5" t="s">
        <v>5</v>
      </c>
      <c r="B172" s="7">
        <f>1+2+1</f>
        <v>4</v>
      </c>
      <c r="C172" s="7">
        <f>1+1</f>
        <v>2</v>
      </c>
      <c r="D172" s="7">
        <f>1+2</f>
        <v>3</v>
      </c>
      <c r="E172" s="7">
        <f>8+2+3</f>
        <v>13</v>
      </c>
      <c r="F172" s="7">
        <v>1</v>
      </c>
      <c r="G172" s="7">
        <v>2</v>
      </c>
      <c r="H172" s="7">
        <v>2</v>
      </c>
      <c r="I172" s="7">
        <f>28+4+6+3+7</f>
        <v>48</v>
      </c>
      <c r="J172" s="7">
        <v>1</v>
      </c>
      <c r="K172" s="7">
        <f>1+11+1+6</f>
        <v>19</v>
      </c>
      <c r="L172" s="7">
        <v>8</v>
      </c>
      <c r="M172" s="25"/>
      <c r="N172" s="9">
        <f t="shared" si="21"/>
        <v>103</v>
      </c>
      <c r="O172" s="52">
        <f t="shared" si="22"/>
        <v>457</v>
      </c>
      <c r="P172">
        <f>36*6+32-30+1+28+6+1+10+61+1+2+32+4+10+11+35+8+20+20</f>
        <v>468</v>
      </c>
    </row>
    <row r="173" spans="1:16" ht="15.75">
      <c r="A173" s="15" t="s">
        <v>25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25"/>
      <c r="N173" s="9">
        <f t="shared" si="21"/>
        <v>0</v>
      </c>
      <c r="O173" s="52">
        <f t="shared" si="22"/>
        <v>26</v>
      </c>
      <c r="P173">
        <f>9+1+7+5+3+1+1+1+7+1</f>
        <v>36</v>
      </c>
    </row>
    <row r="174" spans="2:15" ht="15.75">
      <c r="B174" s="8">
        <f aca="true" t="shared" si="23" ref="B174:M174">SUM(B159:B173)</f>
        <v>11</v>
      </c>
      <c r="C174" s="8">
        <f t="shared" si="23"/>
        <v>6</v>
      </c>
      <c r="D174" s="8">
        <f t="shared" si="23"/>
        <v>5</v>
      </c>
      <c r="E174" s="8">
        <f t="shared" si="23"/>
        <v>29</v>
      </c>
      <c r="F174" s="8">
        <f t="shared" si="23"/>
        <v>8</v>
      </c>
      <c r="G174" s="8">
        <f t="shared" si="23"/>
        <v>2</v>
      </c>
      <c r="H174" s="8">
        <f t="shared" si="23"/>
        <v>2</v>
      </c>
      <c r="I174" s="8">
        <f t="shared" si="23"/>
        <v>80</v>
      </c>
      <c r="J174" s="8">
        <f t="shared" si="23"/>
        <v>4</v>
      </c>
      <c r="K174" s="8">
        <f t="shared" si="23"/>
        <v>37</v>
      </c>
      <c r="L174" s="8">
        <f t="shared" si="23"/>
        <v>11</v>
      </c>
      <c r="M174" s="26">
        <f t="shared" si="23"/>
        <v>0</v>
      </c>
      <c r="N174" s="9">
        <f>SUM(B174:M174)</f>
        <v>195</v>
      </c>
      <c r="O174" s="52">
        <f t="shared" si="22"/>
        <v>1800</v>
      </c>
    </row>
    <row r="175" spans="14:15" ht="15.75">
      <c r="N175" s="33">
        <f>SUM(N159:N173)</f>
        <v>195</v>
      </c>
      <c r="O175" s="11">
        <f>O174+N9</f>
        <v>2133</v>
      </c>
    </row>
    <row r="176" spans="6:15" ht="15.75">
      <c r="F176" s="54" t="s">
        <v>37</v>
      </c>
      <c r="G176" s="55"/>
      <c r="H176" s="55"/>
      <c r="I176" s="55"/>
      <c r="J176" s="55"/>
      <c r="K176" s="55"/>
      <c r="L176" s="55"/>
      <c r="M176" s="56"/>
      <c r="N176" s="9">
        <f>N150+N174</f>
        <v>1800</v>
      </c>
      <c r="O176" s="6"/>
    </row>
    <row r="177" spans="6:15" ht="15.75">
      <c r="F177" s="16" t="s">
        <v>26</v>
      </c>
      <c r="N177" s="9">
        <f>N176+$N$9</f>
        <v>2133</v>
      </c>
      <c r="O177" s="6"/>
    </row>
    <row r="178" spans="14:15" ht="12.75">
      <c r="N178" s="8"/>
      <c r="O178" s="6"/>
    </row>
  </sheetData>
  <mergeCells count="11">
    <mergeCell ref="A1:N6"/>
    <mergeCell ref="F80:M80"/>
    <mergeCell ref="B9:M9"/>
    <mergeCell ref="A7:M7"/>
    <mergeCell ref="B50:F50"/>
    <mergeCell ref="L36:M36"/>
    <mergeCell ref="L37:M37"/>
    <mergeCell ref="F176:M176"/>
    <mergeCell ref="F150:M150"/>
    <mergeCell ref="F126:M126"/>
    <mergeCell ref="F103:M103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r:id="rId4"/>
  <rowBreaks count="4" manualBreakCount="4">
    <brk id="25" max="255" man="1"/>
    <brk id="42" max="255" man="1"/>
    <brk id="59" max="255" man="1"/>
    <brk id="82" max="255" man="1"/>
  </rowBreaks>
  <drawing r:id="rId3"/>
  <legacyDrawing r:id="rId2"/>
  <oleObjects>
    <oleObject progId="PBrush" shapeId="16314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24">
      <selection activeCell="M135" sqref="M135"/>
    </sheetView>
  </sheetViews>
  <sheetFormatPr defaultColWidth="11.421875" defaultRowHeight="12.75"/>
  <cols>
    <col min="1" max="1" width="19.421875" style="0" customWidth="1"/>
    <col min="2" max="2" width="8.28125" style="0" customWidth="1"/>
    <col min="3" max="3" width="8.00390625" style="0" customWidth="1"/>
    <col min="4" max="4" width="8.421875" style="0" customWidth="1"/>
    <col min="5" max="5" width="9.28125" style="0" customWidth="1"/>
    <col min="6" max="6" width="9.00390625" style="0" customWidth="1"/>
    <col min="7" max="7" width="8.140625" style="0" customWidth="1"/>
    <col min="8" max="8" width="8.00390625" style="0" customWidth="1"/>
    <col min="9" max="9" width="9.00390625" style="0" customWidth="1"/>
    <col min="10" max="10" width="8.7109375" style="0" customWidth="1"/>
    <col min="11" max="12" width="8.57421875" style="0" customWidth="1"/>
    <col min="13" max="13" width="7.8515625" style="0" customWidth="1"/>
    <col min="14" max="14" width="10.57421875" style="0" customWidth="1"/>
    <col min="15" max="15" width="9.8515625" style="0" customWidth="1"/>
  </cols>
  <sheetData>
    <row r="1" spans="1:14" ht="12.75">
      <c r="A1" s="57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3.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3" ht="15.75">
      <c r="A7" s="62" t="s">
        <v>17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9" spans="1:14" ht="18">
      <c r="A9" s="14" t="s">
        <v>0</v>
      </c>
      <c r="B9" s="59" t="s">
        <v>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  <c r="N9" s="9">
        <v>333</v>
      </c>
    </row>
    <row r="10" ht="18">
      <c r="A10" s="2" t="s">
        <v>2</v>
      </c>
    </row>
    <row r="11" spans="1:15" ht="39">
      <c r="A11" s="3" t="s">
        <v>18</v>
      </c>
      <c r="B11" s="4">
        <v>38353</v>
      </c>
      <c r="C11" s="4">
        <v>38384</v>
      </c>
      <c r="D11" s="4">
        <v>38412</v>
      </c>
      <c r="E11" s="4">
        <v>38443</v>
      </c>
      <c r="F11" s="4">
        <v>38473</v>
      </c>
      <c r="G11" s="4">
        <v>38504</v>
      </c>
      <c r="H11" s="4">
        <v>38534</v>
      </c>
      <c r="I11" s="4">
        <v>38565</v>
      </c>
      <c r="J11" s="4">
        <v>38596</v>
      </c>
      <c r="K11" s="4">
        <v>38626</v>
      </c>
      <c r="L11" s="4">
        <v>38657</v>
      </c>
      <c r="M11" s="23">
        <v>38687</v>
      </c>
      <c r="N11" s="13" t="s">
        <v>29</v>
      </c>
      <c r="O11" s="27" t="s">
        <v>30</v>
      </c>
    </row>
    <row r="12" spans="1:15" ht="15.75">
      <c r="A12" s="9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>
        <v>1</v>
      </c>
      <c r="M12" s="24"/>
      <c r="N12" s="22">
        <f aca="true" t="shared" si="0" ref="N12:N23">SUM(B12:M12)</f>
        <v>1</v>
      </c>
      <c r="O12" s="22">
        <f aca="true" t="shared" si="1" ref="O12:O22">N12</f>
        <v>1</v>
      </c>
    </row>
    <row r="13" spans="1:15" ht="15.75">
      <c r="A13" s="9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v>2</v>
      </c>
      <c r="M13" s="24"/>
      <c r="N13" s="22">
        <f t="shared" si="0"/>
        <v>2</v>
      </c>
      <c r="O13" s="22">
        <f t="shared" si="1"/>
        <v>2</v>
      </c>
    </row>
    <row r="14" spans="1:15" ht="15.75">
      <c r="A14" s="9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>
        <v>1</v>
      </c>
      <c r="L14" s="6">
        <f>1+1+4+3</f>
        <v>9</v>
      </c>
      <c r="M14" s="24">
        <f>1+1+1+1</f>
        <v>4</v>
      </c>
      <c r="N14" s="22">
        <f t="shared" si="0"/>
        <v>14</v>
      </c>
      <c r="O14" s="22">
        <f t="shared" si="1"/>
        <v>14</v>
      </c>
    </row>
    <row r="15" spans="1:15" ht="15.75">
      <c r="A15" s="9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>
        <f>1+1+1</f>
        <v>3</v>
      </c>
      <c r="M15" s="24"/>
      <c r="N15" s="22">
        <f t="shared" si="0"/>
        <v>3</v>
      </c>
      <c r="O15" s="22">
        <f t="shared" si="1"/>
        <v>3</v>
      </c>
    </row>
    <row r="16" spans="1:15" ht="15.75">
      <c r="A16" s="9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4"/>
      <c r="N16" s="22">
        <f t="shared" si="0"/>
        <v>0</v>
      </c>
      <c r="O16" s="22">
        <f t="shared" si="1"/>
        <v>0</v>
      </c>
    </row>
    <row r="17" spans="1:15" ht="15.75">
      <c r="A17" s="9" t="s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4">
        <v>1</v>
      </c>
      <c r="N17" s="22">
        <f t="shared" si="0"/>
        <v>1</v>
      </c>
      <c r="O17" s="22">
        <f t="shared" si="1"/>
        <v>1</v>
      </c>
    </row>
    <row r="18" spans="1:15" ht="15.75">
      <c r="A18" s="9" t="s">
        <v>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>
        <v>2</v>
      </c>
      <c r="M18" s="24">
        <v>1</v>
      </c>
      <c r="N18" s="22">
        <f t="shared" si="0"/>
        <v>3</v>
      </c>
      <c r="O18" s="22">
        <f t="shared" si="1"/>
        <v>3</v>
      </c>
    </row>
    <row r="19" spans="1:15" ht="15.75">
      <c r="A19" s="9" t="s">
        <v>11</v>
      </c>
      <c r="B19" s="6"/>
      <c r="C19" s="6"/>
      <c r="D19" s="6"/>
      <c r="E19" s="6"/>
      <c r="F19" s="6"/>
      <c r="G19" s="6"/>
      <c r="H19" s="6"/>
      <c r="I19" s="6"/>
      <c r="J19" s="6">
        <v>1</v>
      </c>
      <c r="K19" s="6"/>
      <c r="L19" s="6"/>
      <c r="M19" s="24">
        <f>1+1</f>
        <v>2</v>
      </c>
      <c r="N19" s="22">
        <f t="shared" si="0"/>
        <v>3</v>
      </c>
      <c r="O19" s="22">
        <f t="shared" si="1"/>
        <v>3</v>
      </c>
    </row>
    <row r="20" spans="1:15" ht="15.75">
      <c r="A20" s="9" t="s">
        <v>10</v>
      </c>
      <c r="B20" s="6"/>
      <c r="C20" s="6"/>
      <c r="D20" s="6"/>
      <c r="E20" s="6"/>
      <c r="F20" s="6"/>
      <c r="G20" s="6"/>
      <c r="H20" s="6"/>
      <c r="I20" s="6"/>
      <c r="J20" s="6">
        <v>1</v>
      </c>
      <c r="K20" s="6"/>
      <c r="L20" s="6"/>
      <c r="M20" s="24"/>
      <c r="N20" s="22">
        <f t="shared" si="0"/>
        <v>1</v>
      </c>
      <c r="O20" s="22">
        <f t="shared" si="1"/>
        <v>1</v>
      </c>
    </row>
    <row r="21" spans="1:15" ht="15.75">
      <c r="A21" s="9" t="s">
        <v>8</v>
      </c>
      <c r="B21" s="6"/>
      <c r="C21" s="6"/>
      <c r="D21" s="6"/>
      <c r="E21" s="6"/>
      <c r="F21" s="6"/>
      <c r="G21" s="6"/>
      <c r="H21" s="6"/>
      <c r="I21" s="6"/>
      <c r="J21" s="6">
        <f>1+1</f>
        <v>2</v>
      </c>
      <c r="K21" s="6"/>
      <c r="L21" s="6">
        <f>1+1</f>
        <v>2</v>
      </c>
      <c r="M21" s="24"/>
      <c r="N21" s="22">
        <f t="shared" si="0"/>
        <v>4</v>
      </c>
      <c r="O21" s="22">
        <f t="shared" si="1"/>
        <v>4</v>
      </c>
    </row>
    <row r="22" spans="1:15" ht="15.75">
      <c r="A22" s="9" t="s">
        <v>5</v>
      </c>
      <c r="B22" s="7"/>
      <c r="C22" s="7"/>
      <c r="D22" s="7"/>
      <c r="E22" s="7"/>
      <c r="F22" s="7"/>
      <c r="G22" s="7"/>
      <c r="H22" s="7"/>
      <c r="I22" s="7"/>
      <c r="J22" s="7">
        <f>1</f>
        <v>1</v>
      </c>
      <c r="K22" s="7"/>
      <c r="L22" s="7">
        <f>1+2</f>
        <v>3</v>
      </c>
      <c r="M22" s="25">
        <f>1+2+1+1</f>
        <v>5</v>
      </c>
      <c r="N22" s="22">
        <f t="shared" si="0"/>
        <v>9</v>
      </c>
      <c r="O22" s="22">
        <f t="shared" si="1"/>
        <v>9</v>
      </c>
    </row>
    <row r="23" spans="2:16" ht="15.75">
      <c r="B23" s="8">
        <f aca="true" t="shared" si="2" ref="B23:M23">SUM(B12:B22)</f>
        <v>0</v>
      </c>
      <c r="C23" s="8">
        <f t="shared" si="2"/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5</v>
      </c>
      <c r="K23" s="8">
        <f t="shared" si="2"/>
        <v>1</v>
      </c>
      <c r="L23" s="8">
        <f t="shared" si="2"/>
        <v>22</v>
      </c>
      <c r="M23" s="26">
        <f t="shared" si="2"/>
        <v>13</v>
      </c>
      <c r="N23" s="21">
        <f t="shared" si="0"/>
        <v>41</v>
      </c>
      <c r="O23" s="21">
        <f>SUM(O12:O22)</f>
        <v>41</v>
      </c>
      <c r="P23" s="1"/>
    </row>
    <row r="24" spans="2:16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1">
        <f>SUM(N12:N22)</f>
        <v>41</v>
      </c>
      <c r="O24" s="21">
        <f>O23+N9</f>
        <v>374</v>
      </c>
      <c r="P24" s="1"/>
    </row>
    <row r="25" spans="14:15" ht="15.75">
      <c r="N25" s="29"/>
      <c r="O25" s="6"/>
    </row>
    <row r="26" ht="18">
      <c r="A26" s="2" t="s">
        <v>13</v>
      </c>
    </row>
    <row r="27" spans="1:15" ht="39">
      <c r="A27" s="10" t="s">
        <v>18</v>
      </c>
      <c r="B27" s="4">
        <v>38718</v>
      </c>
      <c r="C27" s="4">
        <v>38749</v>
      </c>
      <c r="D27" s="4">
        <v>38777</v>
      </c>
      <c r="E27" s="4">
        <v>38808</v>
      </c>
      <c r="F27" s="4">
        <v>38838</v>
      </c>
      <c r="G27" s="4">
        <v>38869</v>
      </c>
      <c r="H27" s="4">
        <v>38899</v>
      </c>
      <c r="I27" s="4">
        <v>38930</v>
      </c>
      <c r="J27" s="4">
        <v>38961</v>
      </c>
      <c r="K27" s="4">
        <v>38991</v>
      </c>
      <c r="L27" s="4">
        <v>39022</v>
      </c>
      <c r="M27" s="23">
        <v>39052</v>
      </c>
      <c r="N27" s="13" t="s">
        <v>29</v>
      </c>
      <c r="O27" s="27" t="s">
        <v>30</v>
      </c>
    </row>
    <row r="28" spans="1:15" ht="15.75">
      <c r="A28" s="5" t="s">
        <v>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4"/>
      <c r="N28" s="10">
        <f aca="true" t="shared" si="3" ref="N28:N40">SUM(B28:M28)</f>
        <v>0</v>
      </c>
      <c r="O28" s="11">
        <f>O12+N28</f>
        <v>1</v>
      </c>
    </row>
    <row r="29" spans="1:15" ht="15.75">
      <c r="A29" s="5" t="s">
        <v>12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4"/>
      <c r="N29" s="10">
        <f t="shared" si="3"/>
        <v>0</v>
      </c>
      <c r="O29" s="11">
        <f>O13+N29</f>
        <v>2</v>
      </c>
    </row>
    <row r="30" spans="1:15" ht="15.75">
      <c r="A30" s="5" t="s">
        <v>4</v>
      </c>
      <c r="B30" s="6"/>
      <c r="C30" s="6"/>
      <c r="D30" s="6">
        <v>1</v>
      </c>
      <c r="E30" s="6">
        <f>3+33</f>
        <v>36</v>
      </c>
      <c r="F30" s="6">
        <f>14+7</f>
        <v>21</v>
      </c>
      <c r="G30" s="6">
        <f>4+4+3+3+5+1+1</f>
        <v>21</v>
      </c>
      <c r="H30" s="6">
        <f>1+1+1+1+8</f>
        <v>12</v>
      </c>
      <c r="I30" s="6"/>
      <c r="J30" s="6">
        <f>5+1+9+5</f>
        <v>20</v>
      </c>
      <c r="K30" s="6">
        <f>4+6+2+2+1+2+1</f>
        <v>18</v>
      </c>
      <c r="L30" s="6">
        <f>1+3+3+1</f>
        <v>8</v>
      </c>
      <c r="M30" s="24"/>
      <c r="N30" s="10">
        <f t="shared" si="3"/>
        <v>137</v>
      </c>
      <c r="O30" s="11">
        <f>O14+N30</f>
        <v>151</v>
      </c>
    </row>
    <row r="31" spans="1:15" ht="15.75">
      <c r="A31" s="5" t="s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4"/>
      <c r="N31" s="10">
        <f t="shared" si="3"/>
        <v>0</v>
      </c>
      <c r="O31" s="11">
        <f>N31</f>
        <v>0</v>
      </c>
    </row>
    <row r="32" spans="1:15" ht="15.75">
      <c r="A32" s="5" t="s">
        <v>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4"/>
      <c r="N32" s="10">
        <f t="shared" si="3"/>
        <v>0</v>
      </c>
      <c r="O32" s="11">
        <f>N32+O15</f>
        <v>3</v>
      </c>
    </row>
    <row r="33" spans="1:15" ht="15.75">
      <c r="A33" s="5" t="s">
        <v>6</v>
      </c>
      <c r="B33" s="6"/>
      <c r="C33" s="6">
        <v>1</v>
      </c>
      <c r="D33" s="6">
        <v>1</v>
      </c>
      <c r="E33" s="6"/>
      <c r="F33" s="6">
        <v>1</v>
      </c>
      <c r="G33" s="6"/>
      <c r="H33" s="6"/>
      <c r="I33" s="6"/>
      <c r="J33" s="6"/>
      <c r="K33" s="6"/>
      <c r="L33" s="6"/>
      <c r="M33" s="24"/>
      <c r="N33" s="10">
        <f t="shared" si="3"/>
        <v>3</v>
      </c>
      <c r="O33" s="11">
        <f>N33+O16</f>
        <v>3</v>
      </c>
    </row>
    <row r="34" spans="1:15" ht="15.75">
      <c r="A34" s="5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4"/>
      <c r="N34" s="10">
        <f t="shared" si="3"/>
        <v>0</v>
      </c>
      <c r="O34" s="11">
        <f>O17</f>
        <v>1</v>
      </c>
    </row>
    <row r="35" spans="1:15" ht="15.75">
      <c r="A35" s="5" t="s">
        <v>3</v>
      </c>
      <c r="B35" s="6"/>
      <c r="C35" s="6"/>
      <c r="D35" s="6">
        <f>2+1+12</f>
        <v>15</v>
      </c>
      <c r="E35" s="6">
        <f>3+2+9</f>
        <v>14</v>
      </c>
      <c r="F35" s="6">
        <f>14+3</f>
        <v>17</v>
      </c>
      <c r="G35" s="6">
        <f>2+2+3+1+1+2</f>
        <v>11</v>
      </c>
      <c r="H35" s="6">
        <f>1+1+1+6</f>
        <v>9</v>
      </c>
      <c r="I35" s="6"/>
      <c r="J35" s="6">
        <f>1+1+2+3+3+1</f>
        <v>11</v>
      </c>
      <c r="K35" s="6">
        <f>1+3+4+1+1</f>
        <v>10</v>
      </c>
      <c r="L35" s="6">
        <v>2</v>
      </c>
      <c r="M35" s="24"/>
      <c r="N35" s="10">
        <f t="shared" si="3"/>
        <v>89</v>
      </c>
      <c r="O35" s="11">
        <f>N35+O18</f>
        <v>92</v>
      </c>
    </row>
    <row r="36" spans="1:15" ht="15.75">
      <c r="A36" s="5" t="s">
        <v>11</v>
      </c>
      <c r="B36" s="6"/>
      <c r="C36" s="6"/>
      <c r="D36" s="6"/>
      <c r="E36" s="6"/>
      <c r="F36" s="6">
        <v>1</v>
      </c>
      <c r="G36" s="6"/>
      <c r="H36" s="6"/>
      <c r="I36" s="6"/>
      <c r="J36" s="6"/>
      <c r="K36" s="6"/>
      <c r="L36" s="66" t="s">
        <v>20</v>
      </c>
      <c r="M36" s="67"/>
      <c r="N36" s="10">
        <f t="shared" si="3"/>
        <v>1</v>
      </c>
      <c r="O36" s="11">
        <f>N36+O19</f>
        <v>4</v>
      </c>
    </row>
    <row r="37" spans="1:15" ht="15.75">
      <c r="A37" s="5" t="s">
        <v>10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6" t="s">
        <v>21</v>
      </c>
      <c r="M37" s="67"/>
      <c r="N37" s="10">
        <f t="shared" si="3"/>
        <v>1</v>
      </c>
      <c r="O37" s="11">
        <f>N37+O20</f>
        <v>2</v>
      </c>
    </row>
    <row r="38" spans="1:15" ht="15.75">
      <c r="A38" s="5" t="s">
        <v>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4"/>
      <c r="N38" s="10">
        <f t="shared" si="3"/>
        <v>0</v>
      </c>
      <c r="O38" s="11">
        <f>N38+O21</f>
        <v>4</v>
      </c>
    </row>
    <row r="39" spans="1:15" ht="15.75">
      <c r="A39" s="5" t="s">
        <v>5</v>
      </c>
      <c r="B39" s="7"/>
      <c r="C39" s="7">
        <v>1</v>
      </c>
      <c r="D39" s="7">
        <v>4</v>
      </c>
      <c r="E39" s="7">
        <f>1+2+1</f>
        <v>4</v>
      </c>
      <c r="F39" s="7">
        <f>5+3</f>
        <v>8</v>
      </c>
      <c r="G39" s="7">
        <v>2</v>
      </c>
      <c r="H39" s="7">
        <v>2</v>
      </c>
      <c r="I39" s="7"/>
      <c r="J39" s="7"/>
      <c r="K39" s="7">
        <v>2</v>
      </c>
      <c r="L39" s="7">
        <v>1</v>
      </c>
      <c r="M39" s="25"/>
      <c r="N39" s="10">
        <f t="shared" si="3"/>
        <v>24</v>
      </c>
      <c r="O39" s="11">
        <f>N39+O22</f>
        <v>33</v>
      </c>
    </row>
    <row r="40" spans="2:15" ht="15.75">
      <c r="B40" s="8">
        <f aca="true" t="shared" si="4" ref="B40:M40">SUM(B28:B39)</f>
        <v>0</v>
      </c>
      <c r="C40" s="8">
        <f t="shared" si="4"/>
        <v>3</v>
      </c>
      <c r="D40" s="8">
        <f t="shared" si="4"/>
        <v>21</v>
      </c>
      <c r="E40" s="8">
        <f t="shared" si="4"/>
        <v>54</v>
      </c>
      <c r="F40" s="8">
        <f t="shared" si="4"/>
        <v>48</v>
      </c>
      <c r="G40" s="8">
        <f t="shared" si="4"/>
        <v>34</v>
      </c>
      <c r="H40" s="8">
        <f t="shared" si="4"/>
        <v>23</v>
      </c>
      <c r="I40" s="8">
        <f t="shared" si="4"/>
        <v>0</v>
      </c>
      <c r="J40" s="8">
        <f t="shared" si="4"/>
        <v>31</v>
      </c>
      <c r="K40" s="8">
        <f t="shared" si="4"/>
        <v>30</v>
      </c>
      <c r="L40" s="8">
        <f t="shared" si="4"/>
        <v>11</v>
      </c>
      <c r="M40" s="26">
        <f t="shared" si="4"/>
        <v>0</v>
      </c>
      <c r="N40" s="21">
        <f t="shared" si="3"/>
        <v>255</v>
      </c>
      <c r="O40" s="21">
        <f>SUM(O28:O39)</f>
        <v>296</v>
      </c>
    </row>
    <row r="41" spans="2:15" ht="15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2">
        <f>SUM(N28:N39)</f>
        <v>255</v>
      </c>
      <c r="O41" s="32">
        <f>O40+N9</f>
        <v>629</v>
      </c>
    </row>
    <row r="43" spans="1:15" ht="39">
      <c r="A43" s="2" t="s">
        <v>15</v>
      </c>
      <c r="N43" s="13" t="s">
        <v>29</v>
      </c>
      <c r="O43" s="27" t="s">
        <v>30</v>
      </c>
    </row>
    <row r="44" spans="1:15" ht="15.75">
      <c r="A44" s="11" t="s">
        <v>18</v>
      </c>
      <c r="B44" s="4">
        <v>39083</v>
      </c>
      <c r="C44" s="4">
        <v>39114</v>
      </c>
      <c r="D44" s="4">
        <v>39142</v>
      </c>
      <c r="E44" s="4">
        <v>39173</v>
      </c>
      <c r="F44" s="4">
        <v>39203</v>
      </c>
      <c r="G44" s="4">
        <v>39234</v>
      </c>
      <c r="H44" s="4">
        <v>39264</v>
      </c>
      <c r="I44" s="4">
        <v>39295</v>
      </c>
      <c r="J44" s="4">
        <v>39326</v>
      </c>
      <c r="K44" s="4">
        <v>39356</v>
      </c>
      <c r="L44" s="4">
        <v>39387</v>
      </c>
      <c r="M44" s="23">
        <v>39417</v>
      </c>
      <c r="N44" s="6"/>
      <c r="O44" s="6"/>
    </row>
    <row r="45" spans="1:15" ht="15.75">
      <c r="A45" s="5" t="s">
        <v>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4"/>
      <c r="N45" s="10">
        <f aca="true" t="shared" si="5" ref="N45:N57">SUM(B45:M45)</f>
        <v>0</v>
      </c>
      <c r="O45" s="11">
        <f>N45+O28</f>
        <v>1</v>
      </c>
    </row>
    <row r="46" spans="1:15" ht="15.75">
      <c r="A46" s="5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4"/>
      <c r="N46" s="10">
        <f t="shared" si="5"/>
        <v>0</v>
      </c>
      <c r="O46" s="11">
        <f>O29</f>
        <v>2</v>
      </c>
    </row>
    <row r="47" spans="1:15" ht="15.75">
      <c r="A47" s="5" t="s">
        <v>4</v>
      </c>
      <c r="B47" s="6"/>
      <c r="C47" s="6"/>
      <c r="D47" s="6"/>
      <c r="E47" s="6"/>
      <c r="F47" s="6"/>
      <c r="G47" s="6">
        <f>7+1</f>
        <v>8</v>
      </c>
      <c r="H47" s="6"/>
      <c r="I47" s="6"/>
      <c r="J47" s="6"/>
      <c r="K47" s="6">
        <f>2+1</f>
        <v>3</v>
      </c>
      <c r="L47" s="6">
        <f>2+1+4+2</f>
        <v>9</v>
      </c>
      <c r="M47" s="24"/>
      <c r="N47" s="10">
        <f t="shared" si="5"/>
        <v>20</v>
      </c>
      <c r="O47" s="11">
        <f aca="true" t="shared" si="6" ref="O47:O56">N47+O30</f>
        <v>171</v>
      </c>
    </row>
    <row r="48" spans="1:15" ht="15.75">
      <c r="A48" s="5" t="s">
        <v>28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24"/>
      <c r="N48" s="10">
        <f t="shared" si="5"/>
        <v>0</v>
      </c>
      <c r="O48" s="11">
        <f t="shared" si="6"/>
        <v>0</v>
      </c>
    </row>
    <row r="49" spans="1:15" ht="15.75">
      <c r="A49" s="5" t="s">
        <v>9</v>
      </c>
      <c r="B49" s="6"/>
      <c r="C49" s="6"/>
      <c r="D49" s="6"/>
      <c r="E49" s="6"/>
      <c r="F49" s="6"/>
      <c r="G49" s="6"/>
      <c r="H49" s="6"/>
      <c r="I49" s="6"/>
      <c r="J49" s="6">
        <v>1</v>
      </c>
      <c r="K49" s="6"/>
      <c r="L49" s="6"/>
      <c r="M49" s="24"/>
      <c r="N49" s="10">
        <f t="shared" si="5"/>
        <v>1</v>
      </c>
      <c r="O49" s="11">
        <f t="shared" si="6"/>
        <v>4</v>
      </c>
    </row>
    <row r="50" spans="1:15" ht="15.75">
      <c r="A50" s="5" t="s">
        <v>6</v>
      </c>
      <c r="B50" s="63" t="s">
        <v>19</v>
      </c>
      <c r="C50" s="64"/>
      <c r="D50" s="64"/>
      <c r="E50" s="64"/>
      <c r="F50" s="65"/>
      <c r="G50" s="6"/>
      <c r="H50" s="6"/>
      <c r="I50" s="6"/>
      <c r="J50" s="6"/>
      <c r="K50" s="6"/>
      <c r="L50" s="6"/>
      <c r="M50" s="24"/>
      <c r="N50" s="10">
        <f t="shared" si="5"/>
        <v>0</v>
      </c>
      <c r="O50" s="11">
        <f t="shared" si="6"/>
        <v>3</v>
      </c>
    </row>
    <row r="51" spans="1:15" ht="15.75">
      <c r="A51" s="5" t="s">
        <v>14</v>
      </c>
      <c r="B51" s="17"/>
      <c r="C51" s="18"/>
      <c r="D51" s="18"/>
      <c r="E51" s="18"/>
      <c r="F51" s="19"/>
      <c r="G51" s="6"/>
      <c r="H51" s="6"/>
      <c r="I51" s="6"/>
      <c r="J51" s="6"/>
      <c r="K51" s="6"/>
      <c r="L51" s="6"/>
      <c r="M51" s="24"/>
      <c r="N51" s="10">
        <f t="shared" si="5"/>
        <v>0</v>
      </c>
      <c r="O51" s="11">
        <f t="shared" si="6"/>
        <v>1</v>
      </c>
    </row>
    <row r="52" spans="1:15" ht="15.75">
      <c r="A52" s="5" t="s">
        <v>3</v>
      </c>
      <c r="B52" s="6"/>
      <c r="C52" s="6"/>
      <c r="D52" s="6"/>
      <c r="E52" s="6">
        <v>4</v>
      </c>
      <c r="F52" s="6">
        <v>6</v>
      </c>
      <c r="G52" s="6">
        <v>8</v>
      </c>
      <c r="H52" s="6"/>
      <c r="I52" s="6"/>
      <c r="J52" s="6"/>
      <c r="K52" s="6">
        <v>9</v>
      </c>
      <c r="L52" s="6"/>
      <c r="M52" s="24"/>
      <c r="N52" s="10">
        <f t="shared" si="5"/>
        <v>27</v>
      </c>
      <c r="O52" s="11">
        <f t="shared" si="6"/>
        <v>119</v>
      </c>
    </row>
    <row r="53" spans="1:15" ht="15.75">
      <c r="A53" s="5" t="s">
        <v>11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4"/>
      <c r="N53" s="10">
        <f t="shared" si="5"/>
        <v>0</v>
      </c>
      <c r="O53" s="11">
        <f t="shared" si="6"/>
        <v>4</v>
      </c>
    </row>
    <row r="54" spans="1:15" ht="15.75">
      <c r="A54" s="5" t="s">
        <v>10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4"/>
      <c r="N54" s="10">
        <f t="shared" si="5"/>
        <v>0</v>
      </c>
      <c r="O54" s="11">
        <f t="shared" si="6"/>
        <v>2</v>
      </c>
    </row>
    <row r="55" spans="1:15" ht="15.75">
      <c r="A55" s="5" t="s">
        <v>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24"/>
      <c r="N55" s="10">
        <f t="shared" si="5"/>
        <v>0</v>
      </c>
      <c r="O55" s="11">
        <f t="shared" si="6"/>
        <v>4</v>
      </c>
    </row>
    <row r="56" spans="1:15" ht="15.75">
      <c r="A56" s="5" t="s">
        <v>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25"/>
      <c r="N56" s="10">
        <f t="shared" si="5"/>
        <v>0</v>
      </c>
      <c r="O56" s="11">
        <f t="shared" si="6"/>
        <v>33</v>
      </c>
    </row>
    <row r="57" spans="2:15" ht="15.75">
      <c r="B57" s="8">
        <f aca="true" t="shared" si="7" ref="B57:M57">SUM(B45:B56)</f>
        <v>0</v>
      </c>
      <c r="C57" s="8">
        <f t="shared" si="7"/>
        <v>0</v>
      </c>
      <c r="D57" s="8">
        <f t="shared" si="7"/>
        <v>0</v>
      </c>
      <c r="E57" s="8">
        <f t="shared" si="7"/>
        <v>4</v>
      </c>
      <c r="F57" s="8">
        <f t="shared" si="7"/>
        <v>6</v>
      </c>
      <c r="G57" s="8">
        <f t="shared" si="7"/>
        <v>16</v>
      </c>
      <c r="H57" s="8">
        <f t="shared" si="7"/>
        <v>0</v>
      </c>
      <c r="I57" s="8">
        <f t="shared" si="7"/>
        <v>0</v>
      </c>
      <c r="J57" s="8">
        <f t="shared" si="7"/>
        <v>1</v>
      </c>
      <c r="K57" s="8">
        <f t="shared" si="7"/>
        <v>12</v>
      </c>
      <c r="L57" s="8">
        <f t="shared" si="7"/>
        <v>9</v>
      </c>
      <c r="M57" s="26">
        <f t="shared" si="7"/>
        <v>0</v>
      </c>
      <c r="N57" s="32">
        <f t="shared" si="5"/>
        <v>48</v>
      </c>
      <c r="O57" s="21">
        <f>SUM(O45:O56)</f>
        <v>344</v>
      </c>
    </row>
    <row r="58" spans="14:15" ht="15.75">
      <c r="N58" s="32">
        <f>SUM(N44:N56)</f>
        <v>48</v>
      </c>
      <c r="O58" s="32">
        <f>O57+N9</f>
        <v>677</v>
      </c>
    </row>
    <row r="59" spans="14:15" ht="15.75">
      <c r="N59" s="30"/>
      <c r="O59" s="31"/>
    </row>
    <row r="60" ht="18">
      <c r="A60" s="2" t="s">
        <v>16</v>
      </c>
    </row>
    <row r="61" spans="1:15" ht="39">
      <c r="A61" s="10" t="s">
        <v>18</v>
      </c>
      <c r="B61" s="4">
        <v>39448</v>
      </c>
      <c r="C61" s="4">
        <v>39479</v>
      </c>
      <c r="D61" s="4">
        <v>39508</v>
      </c>
      <c r="E61" s="4">
        <v>39539</v>
      </c>
      <c r="F61" s="4">
        <v>39569</v>
      </c>
      <c r="G61" s="4">
        <v>39600</v>
      </c>
      <c r="H61" s="4">
        <v>39630</v>
      </c>
      <c r="I61" s="4">
        <v>39661</v>
      </c>
      <c r="J61" s="4">
        <v>39692</v>
      </c>
      <c r="K61" s="4">
        <v>39722</v>
      </c>
      <c r="L61" s="4">
        <v>39753</v>
      </c>
      <c r="M61" s="23">
        <v>39783</v>
      </c>
      <c r="N61" s="13" t="s">
        <v>29</v>
      </c>
      <c r="O61" s="27" t="s">
        <v>30</v>
      </c>
    </row>
    <row r="62" spans="1:15" ht="15.75">
      <c r="A62" s="5" t="s">
        <v>7</v>
      </c>
      <c r="B62" s="6"/>
      <c r="C62" s="6"/>
      <c r="D62" s="6">
        <v>1</v>
      </c>
      <c r="E62" s="6">
        <v>1</v>
      </c>
      <c r="F62" s="6"/>
      <c r="G62" s="6"/>
      <c r="H62" s="6"/>
      <c r="I62" s="6"/>
      <c r="J62" s="6">
        <v>1</v>
      </c>
      <c r="K62" s="6"/>
      <c r="L62" s="6"/>
      <c r="M62" s="24"/>
      <c r="N62" s="9">
        <f aca="true" t="shared" si="8" ref="N62:N78">SUM(B62:M62)</f>
        <v>3</v>
      </c>
      <c r="O62" s="22">
        <f aca="true" t="shared" si="9" ref="O62:O67">N62+O45</f>
        <v>4</v>
      </c>
    </row>
    <row r="63" spans="1:15" ht="15.75">
      <c r="A63" s="5" t="s">
        <v>12</v>
      </c>
      <c r="B63" s="6"/>
      <c r="C63" s="6"/>
      <c r="D63" s="6"/>
      <c r="E63" s="6"/>
      <c r="F63" s="6"/>
      <c r="G63" s="6"/>
      <c r="H63" s="6"/>
      <c r="I63" s="6"/>
      <c r="J63" s="6">
        <v>2</v>
      </c>
      <c r="K63" s="6"/>
      <c r="L63" s="6"/>
      <c r="M63" s="24">
        <v>1</v>
      </c>
      <c r="N63" s="9">
        <f t="shared" si="8"/>
        <v>3</v>
      </c>
      <c r="O63" s="22">
        <f t="shared" si="9"/>
        <v>5</v>
      </c>
    </row>
    <row r="64" spans="1:15" ht="15.75">
      <c r="A64" s="5" t="s">
        <v>4</v>
      </c>
      <c r="B64" s="6">
        <v>2</v>
      </c>
      <c r="C64" s="6"/>
      <c r="D64" s="6">
        <f>5+8+9+7+7+3+6+6+1+5+20+8+1+8</f>
        <v>94</v>
      </c>
      <c r="E64" s="6">
        <f>9+11+4+7+3+4+1+1+2</f>
        <v>42</v>
      </c>
      <c r="F64" s="6">
        <f>0+4+1+4+7+6+1+4+2+8</f>
        <v>37</v>
      </c>
      <c r="G64" s="6">
        <f>2+2+8+1+2</f>
        <v>15</v>
      </c>
      <c r="H64" s="6">
        <f>1+2+1+1</f>
        <v>5</v>
      </c>
      <c r="I64" s="6">
        <v>1</v>
      </c>
      <c r="J64" s="6">
        <f>2+1</f>
        <v>3</v>
      </c>
      <c r="K64" s="6">
        <f>3+3+7+2+2+2</f>
        <v>19</v>
      </c>
      <c r="L64" s="6">
        <v>3</v>
      </c>
      <c r="M64" s="24">
        <f>1+3+1+1</f>
        <v>6</v>
      </c>
      <c r="N64" s="9">
        <f t="shared" si="8"/>
        <v>227</v>
      </c>
      <c r="O64" s="22">
        <f t="shared" si="9"/>
        <v>398</v>
      </c>
    </row>
    <row r="65" spans="1:15" ht="15.75">
      <c r="A65" s="5" t="s">
        <v>28</v>
      </c>
      <c r="B65" s="6"/>
      <c r="C65" s="6"/>
      <c r="D65" s="6"/>
      <c r="E65" s="6">
        <v>1</v>
      </c>
      <c r="F65" s="6">
        <v>1</v>
      </c>
      <c r="G65" s="6"/>
      <c r="H65" s="6"/>
      <c r="I65" s="6"/>
      <c r="J65" s="6"/>
      <c r="K65" s="6"/>
      <c r="L65" s="6"/>
      <c r="M65" s="24"/>
      <c r="N65" s="9">
        <f t="shared" si="8"/>
        <v>2</v>
      </c>
      <c r="O65" s="22">
        <f t="shared" si="9"/>
        <v>2</v>
      </c>
    </row>
    <row r="66" spans="1:15" ht="15.75">
      <c r="A66" s="5" t="s">
        <v>9</v>
      </c>
      <c r="B66" s="6"/>
      <c r="C66" s="6"/>
      <c r="D66" s="6"/>
      <c r="E66" s="6"/>
      <c r="F66" s="6">
        <v>1</v>
      </c>
      <c r="G66" s="6">
        <v>1</v>
      </c>
      <c r="H66" s="6"/>
      <c r="I66" s="6">
        <f>1+1</f>
        <v>2</v>
      </c>
      <c r="J66" s="6">
        <v>1</v>
      </c>
      <c r="K66" s="6">
        <v>4</v>
      </c>
      <c r="L66" s="6"/>
      <c r="M66" s="24"/>
      <c r="N66" s="9">
        <f t="shared" si="8"/>
        <v>9</v>
      </c>
      <c r="O66" s="28">
        <f t="shared" si="9"/>
        <v>13</v>
      </c>
    </row>
    <row r="67" spans="1:15" ht="15.75">
      <c r="A67" s="5" t="s">
        <v>6</v>
      </c>
      <c r="B67" s="6">
        <v>1</v>
      </c>
      <c r="C67" s="6"/>
      <c r="D67" s="6">
        <f>1+1+1+1</f>
        <v>4</v>
      </c>
      <c r="E67" s="6">
        <f>2+1+1+2</f>
        <v>6</v>
      </c>
      <c r="F67" s="6">
        <f>1+1</f>
        <v>2</v>
      </c>
      <c r="G67" s="6">
        <f>2+1</f>
        <v>3</v>
      </c>
      <c r="H67" s="6"/>
      <c r="I67" s="6"/>
      <c r="J67" s="6">
        <v>2</v>
      </c>
      <c r="K67" s="6">
        <f>1+2+13</f>
        <v>16</v>
      </c>
      <c r="L67" s="6">
        <v>1</v>
      </c>
      <c r="M67" s="24"/>
      <c r="N67" s="9">
        <f t="shared" si="8"/>
        <v>35</v>
      </c>
      <c r="O67" s="28">
        <f t="shared" si="9"/>
        <v>38</v>
      </c>
    </row>
    <row r="68" spans="1:15" ht="15.75">
      <c r="A68" s="5" t="s">
        <v>23</v>
      </c>
      <c r="B68" s="6"/>
      <c r="C68" s="6"/>
      <c r="D68" s="6"/>
      <c r="E68" s="6">
        <v>1</v>
      </c>
      <c r="F68" s="6"/>
      <c r="G68" s="6"/>
      <c r="H68" s="6"/>
      <c r="I68" s="6"/>
      <c r="J68" s="6"/>
      <c r="K68" s="6"/>
      <c r="L68" s="6"/>
      <c r="M68" s="24"/>
      <c r="N68" s="9">
        <f t="shared" si="8"/>
        <v>1</v>
      </c>
      <c r="O68" s="28">
        <f>N68</f>
        <v>1</v>
      </c>
    </row>
    <row r="69" spans="1:15" ht="15.75">
      <c r="A69" s="5" t="s">
        <v>14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4"/>
      <c r="N69" s="9">
        <f t="shared" si="8"/>
        <v>0</v>
      </c>
      <c r="O69" s="28">
        <f>N69+O51</f>
        <v>1</v>
      </c>
    </row>
    <row r="70" spans="1:15" ht="15.75">
      <c r="A70" s="5" t="s">
        <v>3</v>
      </c>
      <c r="B70" s="6">
        <v>1</v>
      </c>
      <c r="C70" s="6"/>
      <c r="D70" s="6">
        <f>2+6+3+4+2+1+9+4+2+1+1</f>
        <v>35</v>
      </c>
      <c r="E70" s="6">
        <f>4+3+0+4+7+6</f>
        <v>24</v>
      </c>
      <c r="F70" s="6">
        <f>5+3+3+6+3+1+1+3</f>
        <v>25</v>
      </c>
      <c r="G70" s="6">
        <f>3+2</f>
        <v>5</v>
      </c>
      <c r="H70" s="6">
        <v>1</v>
      </c>
      <c r="I70" s="6"/>
      <c r="J70" s="6">
        <v>1</v>
      </c>
      <c r="K70" s="6">
        <f>6+5+1</f>
        <v>12</v>
      </c>
      <c r="L70" s="6">
        <f>1+1</f>
        <v>2</v>
      </c>
      <c r="M70" s="24">
        <f>9+10</f>
        <v>19</v>
      </c>
      <c r="N70" s="9">
        <f t="shared" si="8"/>
        <v>125</v>
      </c>
      <c r="O70" s="28">
        <f>N70+O52</f>
        <v>244</v>
      </c>
    </row>
    <row r="71" spans="1:15" ht="15.75">
      <c r="A71" s="5" t="s">
        <v>11</v>
      </c>
      <c r="B71" s="6"/>
      <c r="C71" s="6"/>
      <c r="D71" s="6">
        <v>1</v>
      </c>
      <c r="E71" s="6"/>
      <c r="F71" s="6">
        <v>1</v>
      </c>
      <c r="G71" s="6"/>
      <c r="H71" s="6">
        <v>1</v>
      </c>
      <c r="I71" s="6"/>
      <c r="J71" s="6">
        <v>2</v>
      </c>
      <c r="K71" s="6">
        <v>2</v>
      </c>
      <c r="L71" s="6">
        <v>1</v>
      </c>
      <c r="M71" s="24"/>
      <c r="N71" s="9">
        <f t="shared" si="8"/>
        <v>8</v>
      </c>
      <c r="O71" s="28">
        <f>N71+O53</f>
        <v>12</v>
      </c>
    </row>
    <row r="72" spans="1:15" ht="15.75">
      <c r="A72" s="5" t="s">
        <v>27</v>
      </c>
      <c r="B72" s="6"/>
      <c r="C72" s="6">
        <v>1</v>
      </c>
      <c r="D72" s="6"/>
      <c r="E72" s="6"/>
      <c r="F72" s="6"/>
      <c r="G72" s="6"/>
      <c r="H72" s="6"/>
      <c r="I72" s="6"/>
      <c r="J72" s="6"/>
      <c r="K72" s="6"/>
      <c r="L72" s="6"/>
      <c r="M72" s="24"/>
      <c r="N72" s="9">
        <f t="shared" si="8"/>
        <v>1</v>
      </c>
      <c r="O72" s="28">
        <f>N72</f>
        <v>1</v>
      </c>
    </row>
    <row r="73" spans="1:15" ht="15.75">
      <c r="A73" s="5" t="s">
        <v>10</v>
      </c>
      <c r="B73" s="6"/>
      <c r="C73" s="6"/>
      <c r="D73" s="6"/>
      <c r="E73" s="6"/>
      <c r="F73" s="6"/>
      <c r="G73" s="6"/>
      <c r="H73" s="6"/>
      <c r="I73" s="6"/>
      <c r="J73" s="6">
        <v>1</v>
      </c>
      <c r="K73" s="6">
        <f>1+1</f>
        <v>2</v>
      </c>
      <c r="L73" s="6">
        <v>5</v>
      </c>
      <c r="M73" s="24"/>
      <c r="N73" s="9">
        <f t="shared" si="8"/>
        <v>8</v>
      </c>
      <c r="O73" s="22">
        <f>N73+O54</f>
        <v>10</v>
      </c>
    </row>
    <row r="74" spans="1:15" ht="15.75">
      <c r="A74" s="5" t="s">
        <v>8</v>
      </c>
      <c r="B74" s="6"/>
      <c r="C74" s="6"/>
      <c r="D74" s="6"/>
      <c r="E74" s="6"/>
      <c r="F74" s="6"/>
      <c r="G74" s="6"/>
      <c r="H74" s="6"/>
      <c r="I74" s="6"/>
      <c r="J74" s="6">
        <f>1+2</f>
        <v>3</v>
      </c>
      <c r="K74" s="6">
        <v>1</v>
      </c>
      <c r="L74" s="6">
        <v>3</v>
      </c>
      <c r="M74" s="24"/>
      <c r="N74" s="9">
        <f t="shared" si="8"/>
        <v>7</v>
      </c>
      <c r="O74" s="22">
        <f>N74+O55</f>
        <v>11</v>
      </c>
    </row>
    <row r="75" spans="1:15" ht="15.75">
      <c r="A75" s="5" t="s">
        <v>24</v>
      </c>
      <c r="B75" s="7"/>
      <c r="C75" s="7"/>
      <c r="D75" s="7"/>
      <c r="E75" s="7">
        <v>1</v>
      </c>
      <c r="F75" s="7"/>
      <c r="G75" s="7"/>
      <c r="H75" s="7"/>
      <c r="I75" s="7"/>
      <c r="J75" s="7"/>
      <c r="K75" s="7"/>
      <c r="L75" s="7"/>
      <c r="M75" s="25"/>
      <c r="N75" s="9">
        <f t="shared" si="8"/>
        <v>1</v>
      </c>
      <c r="O75" s="22">
        <f>N75</f>
        <v>1</v>
      </c>
    </row>
    <row r="76" spans="1:15" ht="15.75">
      <c r="A76" s="5" t="s">
        <v>5</v>
      </c>
      <c r="B76" s="7"/>
      <c r="C76" s="7"/>
      <c r="D76" s="7">
        <f>2+2+4+2+2+2+8+2+2+1</f>
        <v>27</v>
      </c>
      <c r="E76" s="7">
        <f>1+6+2+1+1+1+1</f>
        <v>13</v>
      </c>
      <c r="F76" s="7">
        <f>2+3+2+2+1+1+1+1+5</f>
        <v>18</v>
      </c>
      <c r="G76" s="7">
        <f>1+2</f>
        <v>3</v>
      </c>
      <c r="H76" s="7">
        <v>1</v>
      </c>
      <c r="I76" s="7">
        <v>2</v>
      </c>
      <c r="J76" s="7">
        <f>1+5+1+6</f>
        <v>13</v>
      </c>
      <c r="K76" s="7">
        <f>1+5+2+4+1+10+1+1</f>
        <v>25</v>
      </c>
      <c r="L76" s="7"/>
      <c r="M76" s="25">
        <v>2</v>
      </c>
      <c r="N76" s="9">
        <f t="shared" si="8"/>
        <v>104</v>
      </c>
      <c r="O76" s="22">
        <f>N76+O56</f>
        <v>137</v>
      </c>
    </row>
    <row r="77" spans="1:15" ht="15.75">
      <c r="A77" s="15" t="s">
        <v>25</v>
      </c>
      <c r="B77" s="7"/>
      <c r="C77" s="7"/>
      <c r="D77" s="7"/>
      <c r="E77" s="7">
        <v>1</v>
      </c>
      <c r="F77" s="7">
        <f>1+1+1</f>
        <v>3</v>
      </c>
      <c r="G77" s="7">
        <v>1</v>
      </c>
      <c r="H77" s="7"/>
      <c r="I77" s="7"/>
      <c r="J77" s="7">
        <v>1</v>
      </c>
      <c r="K77" s="7">
        <f>4+1+1+1+1</f>
        <v>8</v>
      </c>
      <c r="L77" s="7">
        <v>2</v>
      </c>
      <c r="M77" s="25"/>
      <c r="N77" s="9">
        <f t="shared" si="8"/>
        <v>16</v>
      </c>
      <c r="O77" s="22">
        <f>N77</f>
        <v>16</v>
      </c>
    </row>
    <row r="78" spans="2:15" ht="15.75">
      <c r="B78" s="8">
        <f aca="true" t="shared" si="10" ref="B78:M78">SUM(B62:B77)</f>
        <v>4</v>
      </c>
      <c r="C78" s="8">
        <f t="shared" si="10"/>
        <v>1</v>
      </c>
      <c r="D78" s="8">
        <f t="shared" si="10"/>
        <v>162</v>
      </c>
      <c r="E78" s="8">
        <f t="shared" si="10"/>
        <v>90</v>
      </c>
      <c r="F78" s="8">
        <f t="shared" si="10"/>
        <v>88</v>
      </c>
      <c r="G78" s="8">
        <f t="shared" si="10"/>
        <v>28</v>
      </c>
      <c r="H78" s="8">
        <f t="shared" si="10"/>
        <v>8</v>
      </c>
      <c r="I78" s="8">
        <f t="shared" si="10"/>
        <v>5</v>
      </c>
      <c r="J78" s="8">
        <f t="shared" si="10"/>
        <v>30</v>
      </c>
      <c r="K78" s="8">
        <f t="shared" si="10"/>
        <v>89</v>
      </c>
      <c r="L78" s="8">
        <f t="shared" si="10"/>
        <v>17</v>
      </c>
      <c r="M78" s="26">
        <f t="shared" si="10"/>
        <v>28</v>
      </c>
      <c r="N78" s="34">
        <f t="shared" si="8"/>
        <v>550</v>
      </c>
      <c r="O78" s="32">
        <f>SUM(O62:O77)</f>
        <v>894</v>
      </c>
    </row>
    <row r="79" spans="14:15" ht="15.75">
      <c r="N79" s="35">
        <f>SUM(N62:N77)</f>
        <v>550</v>
      </c>
      <c r="O79" s="32">
        <f>O78+N9</f>
        <v>1227</v>
      </c>
    </row>
    <row r="80" spans="6:15" ht="15.75">
      <c r="F80" s="54" t="s">
        <v>33</v>
      </c>
      <c r="G80" s="55"/>
      <c r="H80" s="55"/>
      <c r="I80" s="55"/>
      <c r="J80" s="55"/>
      <c r="K80" s="55"/>
      <c r="L80" s="55"/>
      <c r="M80" s="56"/>
      <c r="N80" s="9">
        <f>N78+N57+N40+N23</f>
        <v>894</v>
      </c>
      <c r="O80" s="6"/>
    </row>
    <row r="81" spans="6:15" ht="15.75">
      <c r="F81" s="16" t="s">
        <v>26</v>
      </c>
      <c r="N81" s="9">
        <f>N80+N9</f>
        <v>1227</v>
      </c>
      <c r="O81" s="6"/>
    </row>
    <row r="82" ht="12.75">
      <c r="N82" s="1">
        <v>1299</v>
      </c>
    </row>
    <row r="83" ht="18">
      <c r="A83" s="2" t="s">
        <v>31</v>
      </c>
    </row>
    <row r="84" spans="1:15" ht="39">
      <c r="A84" s="10" t="s">
        <v>18</v>
      </c>
      <c r="B84" s="4">
        <v>39814</v>
      </c>
      <c r="C84" s="4">
        <v>39845</v>
      </c>
      <c r="D84" s="4">
        <v>39873</v>
      </c>
      <c r="E84" s="4">
        <v>39904</v>
      </c>
      <c r="F84" s="4">
        <v>39934</v>
      </c>
      <c r="G84" s="4">
        <v>39965</v>
      </c>
      <c r="H84" s="4">
        <v>39995</v>
      </c>
      <c r="I84" s="4">
        <v>40026</v>
      </c>
      <c r="J84" s="4">
        <v>40057</v>
      </c>
      <c r="K84" s="4">
        <v>40087</v>
      </c>
      <c r="L84" s="4">
        <v>40118</v>
      </c>
      <c r="M84" s="23">
        <v>40148</v>
      </c>
      <c r="N84" s="13" t="s">
        <v>29</v>
      </c>
      <c r="O84" s="27" t="s">
        <v>30</v>
      </c>
    </row>
    <row r="85" spans="1:15" ht="15.75">
      <c r="A85" s="5" t="s">
        <v>7</v>
      </c>
      <c r="B85" s="6"/>
      <c r="C85" s="6"/>
      <c r="D85" s="6">
        <v>1</v>
      </c>
      <c r="E85" s="6">
        <v>1</v>
      </c>
      <c r="F85" s="6"/>
      <c r="G85" s="6"/>
      <c r="H85" s="6"/>
      <c r="I85" s="6"/>
      <c r="J85" s="6"/>
      <c r="K85" s="6"/>
      <c r="L85" s="6"/>
      <c r="M85" s="24"/>
      <c r="N85" s="9">
        <f aca="true" t="shared" si="11" ref="N85:N100">SUM(B85:M85)</f>
        <v>2</v>
      </c>
      <c r="O85" s="22">
        <f aca="true" t="shared" si="12" ref="O85:O100">N85+O62</f>
        <v>6</v>
      </c>
    </row>
    <row r="86" spans="1:15" ht="15.75">
      <c r="A86" s="5" t="s">
        <v>12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4"/>
      <c r="N86" s="9">
        <f t="shared" si="11"/>
        <v>0</v>
      </c>
      <c r="O86" s="22">
        <f t="shared" si="12"/>
        <v>5</v>
      </c>
    </row>
    <row r="87" spans="1:15" ht="15.75">
      <c r="A87" s="5" t="s">
        <v>4</v>
      </c>
      <c r="B87" s="6"/>
      <c r="C87" s="6"/>
      <c r="D87" s="6">
        <f>4+7+1</f>
        <v>12</v>
      </c>
      <c r="E87" s="6">
        <v>4</v>
      </c>
      <c r="F87" s="6">
        <f>1+8</f>
        <v>9</v>
      </c>
      <c r="G87" s="6"/>
      <c r="H87" s="6">
        <f>4+3+1</f>
        <v>8</v>
      </c>
      <c r="I87" s="6">
        <f>2+1</f>
        <v>3</v>
      </c>
      <c r="J87" s="6">
        <f>6+5+5+7+1</f>
        <v>24</v>
      </c>
      <c r="K87" s="6">
        <v>1</v>
      </c>
      <c r="L87" s="6">
        <v>2</v>
      </c>
      <c r="M87" s="24">
        <f>7+4+1+1</f>
        <v>13</v>
      </c>
      <c r="N87" s="9">
        <f t="shared" si="11"/>
        <v>76</v>
      </c>
      <c r="O87" s="22">
        <f t="shared" si="12"/>
        <v>474</v>
      </c>
    </row>
    <row r="88" spans="1:15" ht="15.75">
      <c r="A88" s="5" t="s">
        <v>28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4"/>
      <c r="N88" s="9">
        <f t="shared" si="11"/>
        <v>0</v>
      </c>
      <c r="O88" s="22">
        <f t="shared" si="12"/>
        <v>2</v>
      </c>
    </row>
    <row r="89" spans="1:15" ht="15.75">
      <c r="A89" s="5" t="s">
        <v>9</v>
      </c>
      <c r="B89" s="6"/>
      <c r="C89" s="6"/>
      <c r="D89" s="6">
        <f>1+1+1</f>
        <v>3</v>
      </c>
      <c r="E89" s="6">
        <v>1</v>
      </c>
      <c r="F89" s="6"/>
      <c r="G89" s="6"/>
      <c r="H89" s="6"/>
      <c r="I89" s="6"/>
      <c r="J89" s="6">
        <v>1</v>
      </c>
      <c r="K89" s="6"/>
      <c r="L89" s="6"/>
      <c r="M89" s="24"/>
      <c r="N89" s="9">
        <f t="shared" si="11"/>
        <v>5</v>
      </c>
      <c r="O89" s="22">
        <f t="shared" si="12"/>
        <v>18</v>
      </c>
    </row>
    <row r="90" spans="1:15" ht="15.75">
      <c r="A90" s="5" t="s">
        <v>6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4"/>
      <c r="N90" s="9">
        <f t="shared" si="11"/>
        <v>0</v>
      </c>
      <c r="O90" s="22">
        <f t="shared" si="12"/>
        <v>38</v>
      </c>
    </row>
    <row r="91" spans="1:15" ht="15.75">
      <c r="A91" s="5" t="s">
        <v>23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4"/>
      <c r="N91" s="9">
        <f t="shared" si="11"/>
        <v>0</v>
      </c>
      <c r="O91" s="22">
        <f t="shared" si="12"/>
        <v>1</v>
      </c>
    </row>
    <row r="92" spans="1:15" ht="15.75">
      <c r="A92" s="5" t="s">
        <v>14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4"/>
      <c r="N92" s="9">
        <f t="shared" si="11"/>
        <v>0</v>
      </c>
      <c r="O92" s="22">
        <f t="shared" si="12"/>
        <v>1</v>
      </c>
    </row>
    <row r="93" spans="1:15" ht="15.75">
      <c r="A93" s="5" t="s">
        <v>3</v>
      </c>
      <c r="B93" s="6"/>
      <c r="C93" s="6">
        <f>3+1+2</f>
        <v>6</v>
      </c>
      <c r="D93" s="6">
        <v>5</v>
      </c>
      <c r="E93" s="6"/>
      <c r="F93" s="6">
        <f>1+1</f>
        <v>2</v>
      </c>
      <c r="G93" s="6"/>
      <c r="H93" s="6">
        <v>4</v>
      </c>
      <c r="I93" s="6">
        <f>1+1+3</f>
        <v>5</v>
      </c>
      <c r="J93" s="6">
        <f>1+6+6+4</f>
        <v>17</v>
      </c>
      <c r="K93" s="6">
        <f>2+1+2</f>
        <v>5</v>
      </c>
      <c r="L93" s="6">
        <v>1</v>
      </c>
      <c r="M93" s="24">
        <f>3+3+1</f>
        <v>7</v>
      </c>
      <c r="N93" s="9">
        <f t="shared" si="11"/>
        <v>52</v>
      </c>
      <c r="O93" s="22">
        <f t="shared" si="12"/>
        <v>296</v>
      </c>
    </row>
    <row r="94" spans="1:15" ht="15.75">
      <c r="A94" s="5" t="s">
        <v>11</v>
      </c>
      <c r="B94" s="6"/>
      <c r="C94" s="6"/>
      <c r="D94" s="6"/>
      <c r="E94" s="6">
        <v>1</v>
      </c>
      <c r="F94" s="6"/>
      <c r="G94" s="6"/>
      <c r="H94" s="6"/>
      <c r="I94" s="6"/>
      <c r="J94" s="6"/>
      <c r="K94" s="6"/>
      <c r="L94" s="6"/>
      <c r="M94" s="24"/>
      <c r="N94" s="9">
        <f t="shared" si="11"/>
        <v>1</v>
      </c>
      <c r="O94" s="22">
        <f t="shared" si="12"/>
        <v>13</v>
      </c>
    </row>
    <row r="95" spans="1:15" ht="15.75">
      <c r="A95" s="5" t="s">
        <v>27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24"/>
      <c r="N95" s="9">
        <f t="shared" si="11"/>
        <v>0</v>
      </c>
      <c r="O95" s="22">
        <f t="shared" si="12"/>
        <v>1</v>
      </c>
    </row>
    <row r="96" spans="1:15" ht="15.75">
      <c r="A96" s="5" t="s">
        <v>10</v>
      </c>
      <c r="B96" s="6"/>
      <c r="C96" s="6"/>
      <c r="D96" s="6">
        <v>1</v>
      </c>
      <c r="E96" s="6">
        <f>1+1+1+1+1</f>
        <v>5</v>
      </c>
      <c r="F96" s="6"/>
      <c r="G96" s="6"/>
      <c r="H96" s="6"/>
      <c r="I96" s="6"/>
      <c r="J96" s="6"/>
      <c r="K96" s="6"/>
      <c r="L96" s="6"/>
      <c r="M96" s="24"/>
      <c r="N96" s="9">
        <f t="shared" si="11"/>
        <v>6</v>
      </c>
      <c r="O96" s="22">
        <f t="shared" si="12"/>
        <v>16</v>
      </c>
    </row>
    <row r="97" spans="1:15" ht="15.75">
      <c r="A97" s="5" t="s">
        <v>8</v>
      </c>
      <c r="B97" s="6"/>
      <c r="C97" s="6"/>
      <c r="D97" s="6"/>
      <c r="E97" s="6">
        <v>1</v>
      </c>
      <c r="F97" s="6"/>
      <c r="G97" s="6"/>
      <c r="H97" s="6"/>
      <c r="I97" s="6"/>
      <c r="J97" s="6"/>
      <c r="K97" s="6"/>
      <c r="L97" s="6"/>
      <c r="M97" s="24"/>
      <c r="N97" s="9">
        <f t="shared" si="11"/>
        <v>1</v>
      </c>
      <c r="O97" s="22">
        <f t="shared" si="12"/>
        <v>12</v>
      </c>
    </row>
    <row r="98" spans="1:15" ht="15.75">
      <c r="A98" s="5" t="s">
        <v>24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5"/>
      <c r="N98" s="9">
        <f t="shared" si="11"/>
        <v>0</v>
      </c>
      <c r="O98" s="22">
        <f t="shared" si="12"/>
        <v>1</v>
      </c>
    </row>
    <row r="99" spans="1:15" ht="15.75">
      <c r="A99" s="5" t="s">
        <v>5</v>
      </c>
      <c r="B99" s="7"/>
      <c r="C99" s="7">
        <f>3</f>
        <v>3</v>
      </c>
      <c r="D99" s="7">
        <f>3+3+1+1+1+1+1+1</f>
        <v>12</v>
      </c>
      <c r="E99" s="7">
        <f>1+1+1+1</f>
        <v>4</v>
      </c>
      <c r="F99" s="7">
        <f>1+1</f>
        <v>2</v>
      </c>
      <c r="G99" s="7">
        <v>1</v>
      </c>
      <c r="H99" s="7">
        <v>3</v>
      </c>
      <c r="I99" s="7"/>
      <c r="J99" s="7">
        <f>3+2+1+1+1</f>
        <v>8</v>
      </c>
      <c r="K99" s="7">
        <f>1+4+1</f>
        <v>6</v>
      </c>
      <c r="L99" s="7"/>
      <c r="M99" s="25">
        <f>2+1+1</f>
        <v>4</v>
      </c>
      <c r="N99" s="9">
        <f t="shared" si="11"/>
        <v>43</v>
      </c>
      <c r="O99" s="22">
        <f t="shared" si="12"/>
        <v>180</v>
      </c>
    </row>
    <row r="100" spans="1:15" ht="15.75">
      <c r="A100" s="15" t="s">
        <v>25</v>
      </c>
      <c r="B100" s="7"/>
      <c r="C100" s="7"/>
      <c r="D100" s="7">
        <v>1</v>
      </c>
      <c r="E100" s="7"/>
      <c r="F100" s="7"/>
      <c r="G100" s="7"/>
      <c r="H100" s="7">
        <v>1</v>
      </c>
      <c r="I100" s="7"/>
      <c r="J100" s="7"/>
      <c r="K100" s="7"/>
      <c r="L100" s="7"/>
      <c r="M100" s="25"/>
      <c r="N100" s="9">
        <f t="shared" si="11"/>
        <v>2</v>
      </c>
      <c r="O100" s="22">
        <f t="shared" si="12"/>
        <v>18</v>
      </c>
    </row>
    <row r="101" spans="2:15" ht="15.75">
      <c r="B101" s="8">
        <f aca="true" t="shared" si="13" ref="B101:O101">SUM(B85:B100)</f>
        <v>0</v>
      </c>
      <c r="C101" s="8">
        <f t="shared" si="13"/>
        <v>9</v>
      </c>
      <c r="D101" s="8">
        <f t="shared" si="13"/>
        <v>35</v>
      </c>
      <c r="E101" s="8">
        <f t="shared" si="13"/>
        <v>17</v>
      </c>
      <c r="F101" s="8">
        <f t="shared" si="13"/>
        <v>13</v>
      </c>
      <c r="G101" s="8">
        <f t="shared" si="13"/>
        <v>1</v>
      </c>
      <c r="H101" s="8">
        <f t="shared" si="13"/>
        <v>16</v>
      </c>
      <c r="I101" s="8">
        <f t="shared" si="13"/>
        <v>8</v>
      </c>
      <c r="J101" s="8">
        <f t="shared" si="13"/>
        <v>50</v>
      </c>
      <c r="K101" s="8">
        <f t="shared" si="13"/>
        <v>12</v>
      </c>
      <c r="L101" s="8">
        <f t="shared" si="13"/>
        <v>3</v>
      </c>
      <c r="M101" s="26">
        <f t="shared" si="13"/>
        <v>24</v>
      </c>
      <c r="N101" s="9">
        <f t="shared" si="13"/>
        <v>188</v>
      </c>
      <c r="O101" s="20">
        <f t="shared" si="13"/>
        <v>1082</v>
      </c>
    </row>
    <row r="102" spans="14:15" ht="15.75">
      <c r="N102" s="33">
        <f>SUM(N85:N100)</f>
        <v>188</v>
      </c>
      <c r="O102" s="11">
        <f>O101+N32</f>
        <v>1082</v>
      </c>
    </row>
    <row r="103" spans="6:15" ht="15.75">
      <c r="F103" s="54" t="s">
        <v>32</v>
      </c>
      <c r="G103" s="55"/>
      <c r="H103" s="55"/>
      <c r="I103" s="55"/>
      <c r="J103" s="55"/>
      <c r="K103" s="55"/>
      <c r="L103" s="55"/>
      <c r="M103" s="56"/>
      <c r="N103" s="9">
        <f>N80+N102</f>
        <v>1082</v>
      </c>
      <c r="O103" s="6"/>
    </row>
    <row r="104" spans="6:15" ht="15.75">
      <c r="F104" s="16" t="s">
        <v>26</v>
      </c>
      <c r="N104" s="9">
        <f>N103+N9</f>
        <v>1415</v>
      </c>
      <c r="O104" s="6"/>
    </row>
    <row r="105" spans="14:15" ht="12.75">
      <c r="N105" s="8"/>
      <c r="O105" s="6"/>
    </row>
    <row r="107" ht="18">
      <c r="A107" s="2">
        <v>2010</v>
      </c>
    </row>
    <row r="108" spans="1:15" ht="39">
      <c r="A108" s="10" t="s">
        <v>18</v>
      </c>
      <c r="B108" s="4">
        <v>40179</v>
      </c>
      <c r="C108" s="4">
        <v>40210</v>
      </c>
      <c r="D108" s="4">
        <v>40238</v>
      </c>
      <c r="E108" s="4">
        <v>40269</v>
      </c>
      <c r="F108" s="4">
        <v>40299</v>
      </c>
      <c r="G108" s="4">
        <v>40330</v>
      </c>
      <c r="H108" s="4">
        <v>40360</v>
      </c>
      <c r="I108" s="4">
        <v>40391</v>
      </c>
      <c r="J108" s="4">
        <v>40422</v>
      </c>
      <c r="K108" s="4">
        <v>40452</v>
      </c>
      <c r="L108" s="4">
        <v>40483</v>
      </c>
      <c r="M108" s="23">
        <v>40513</v>
      </c>
      <c r="N108" s="13" t="s">
        <v>29</v>
      </c>
      <c r="O108" s="27" t="s">
        <v>30</v>
      </c>
    </row>
    <row r="109" spans="1:15" ht="15.75">
      <c r="A109" s="5" t="s">
        <v>7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4"/>
      <c r="N109" s="9">
        <f aca="true" t="shared" si="14" ref="N109:N124">SUM(B109:M109)</f>
        <v>0</v>
      </c>
      <c r="O109" s="22">
        <f aca="true" t="shared" si="15" ref="O109:O115">N109+O85</f>
        <v>6</v>
      </c>
    </row>
    <row r="110" spans="1:15" ht="15.75">
      <c r="A110" s="5" t="s">
        <v>12</v>
      </c>
      <c r="B110" s="6"/>
      <c r="C110" s="6"/>
      <c r="D110" s="6"/>
      <c r="E110" s="6"/>
      <c r="F110" s="6"/>
      <c r="G110" s="6"/>
      <c r="H110" s="6"/>
      <c r="I110" s="6"/>
      <c r="J110" s="6"/>
      <c r="K110" s="6">
        <v>1</v>
      </c>
      <c r="L110" s="6">
        <f>1+2+1</f>
        <v>4</v>
      </c>
      <c r="M110" s="24"/>
      <c r="N110" s="9">
        <f t="shared" si="14"/>
        <v>5</v>
      </c>
      <c r="O110" s="22">
        <f t="shared" si="15"/>
        <v>10</v>
      </c>
    </row>
    <row r="111" spans="1:15" ht="15.75">
      <c r="A111" s="5" t="s">
        <v>4</v>
      </c>
      <c r="B111" s="6"/>
      <c r="C111" s="6">
        <f>6+3</f>
        <v>9</v>
      </c>
      <c r="D111" s="6">
        <f>8+5+2+1+1</f>
        <v>17</v>
      </c>
      <c r="E111" s="6"/>
      <c r="F111" s="6">
        <f>7+7+2</f>
        <v>16</v>
      </c>
      <c r="G111" s="6">
        <f>5+5+1</f>
        <v>11</v>
      </c>
      <c r="H111" s="6">
        <v>1</v>
      </c>
      <c r="I111" s="6">
        <v>3</v>
      </c>
      <c r="J111" s="6">
        <f>1+3+2+7</f>
        <v>13</v>
      </c>
      <c r="K111" s="6"/>
      <c r="L111" s="6">
        <f>3+1+6+4</f>
        <v>14</v>
      </c>
      <c r="M111" s="24"/>
      <c r="N111" s="9">
        <f t="shared" si="14"/>
        <v>84</v>
      </c>
      <c r="O111" s="22">
        <f t="shared" si="15"/>
        <v>558</v>
      </c>
    </row>
    <row r="112" spans="1:15" ht="15.75">
      <c r="A112" s="5" t="s">
        <v>28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4"/>
      <c r="N112" s="9">
        <f t="shared" si="14"/>
        <v>0</v>
      </c>
      <c r="O112" s="22">
        <f t="shared" si="15"/>
        <v>2</v>
      </c>
    </row>
    <row r="113" spans="1:15" ht="15.75">
      <c r="A113" s="5" t="s">
        <v>9</v>
      </c>
      <c r="B113" s="6"/>
      <c r="C113" s="6"/>
      <c r="D113" s="6"/>
      <c r="E113" s="6"/>
      <c r="F113" s="6"/>
      <c r="G113" s="6">
        <v>5</v>
      </c>
      <c r="H113" s="6"/>
      <c r="I113" s="6"/>
      <c r="J113" s="6"/>
      <c r="K113" s="6"/>
      <c r="L113" s="6">
        <v>1</v>
      </c>
      <c r="M113" s="24"/>
      <c r="N113" s="9">
        <f t="shared" si="14"/>
        <v>6</v>
      </c>
      <c r="O113" s="22">
        <f t="shared" si="15"/>
        <v>24</v>
      </c>
    </row>
    <row r="114" spans="1:15" ht="15.75">
      <c r="A114" s="5" t="s">
        <v>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>
        <v>7</v>
      </c>
      <c r="M114" s="24"/>
      <c r="N114" s="9">
        <f t="shared" si="14"/>
        <v>7</v>
      </c>
      <c r="O114" s="22">
        <f t="shared" si="15"/>
        <v>45</v>
      </c>
    </row>
    <row r="115" spans="1:15" ht="15.75">
      <c r="A115" s="5" t="s">
        <v>23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4"/>
      <c r="N115" s="9">
        <f t="shared" si="14"/>
        <v>0</v>
      </c>
      <c r="O115" s="22">
        <f t="shared" si="15"/>
        <v>1</v>
      </c>
    </row>
    <row r="116" spans="1:15" ht="15.75">
      <c r="A116" s="5" t="s">
        <v>3</v>
      </c>
      <c r="B116" s="6"/>
      <c r="C116" s="6">
        <f>7+7+3</f>
        <v>17</v>
      </c>
      <c r="D116" s="6">
        <f>2+4+2</f>
        <v>8</v>
      </c>
      <c r="E116" s="6"/>
      <c r="F116" s="6"/>
      <c r="G116" s="6">
        <f>5</f>
        <v>5</v>
      </c>
      <c r="H116" s="6">
        <v>1</v>
      </c>
      <c r="I116" s="6"/>
      <c r="J116" s="6">
        <f>1+3+1</f>
        <v>5</v>
      </c>
      <c r="K116" s="6"/>
      <c r="L116" s="6">
        <f>1+7</f>
        <v>8</v>
      </c>
      <c r="M116" s="24"/>
      <c r="N116" s="9">
        <f t="shared" si="14"/>
        <v>44</v>
      </c>
      <c r="O116" s="22">
        <f aca="true" t="shared" si="16" ref="O116:O124">N116+O93</f>
        <v>340</v>
      </c>
    </row>
    <row r="117" spans="1:15" ht="15.75">
      <c r="A117" s="5" t="s">
        <v>11</v>
      </c>
      <c r="B117" s="6"/>
      <c r="C117" s="6"/>
      <c r="D117" s="6">
        <v>1</v>
      </c>
      <c r="E117" s="6">
        <v>1</v>
      </c>
      <c r="F117" s="6">
        <v>2</v>
      </c>
      <c r="G117" s="6">
        <v>1</v>
      </c>
      <c r="H117" s="6">
        <v>1</v>
      </c>
      <c r="I117" s="6"/>
      <c r="J117" s="6"/>
      <c r="K117" s="6"/>
      <c r="L117" s="6">
        <f>1+1</f>
        <v>2</v>
      </c>
      <c r="M117" s="24"/>
      <c r="N117" s="9">
        <f t="shared" si="14"/>
        <v>8</v>
      </c>
      <c r="O117" s="22">
        <f t="shared" si="16"/>
        <v>21</v>
      </c>
    </row>
    <row r="118" spans="1:15" ht="15.75">
      <c r="A118" s="5" t="s">
        <v>27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4"/>
      <c r="N118" s="9">
        <f t="shared" si="14"/>
        <v>0</v>
      </c>
      <c r="O118" s="22">
        <f t="shared" si="16"/>
        <v>1</v>
      </c>
    </row>
    <row r="119" spans="1:15" ht="15.75">
      <c r="A119" s="5" t="s">
        <v>10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>
        <v>1</v>
      </c>
      <c r="M119" s="24"/>
      <c r="N119" s="9">
        <f t="shared" si="14"/>
        <v>1</v>
      </c>
      <c r="O119" s="22">
        <f t="shared" si="16"/>
        <v>17</v>
      </c>
    </row>
    <row r="120" spans="1:15" ht="15.75">
      <c r="A120" s="5" t="s">
        <v>8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4"/>
      <c r="N120" s="9">
        <f t="shared" si="14"/>
        <v>0</v>
      </c>
      <c r="O120" s="22">
        <f t="shared" si="16"/>
        <v>12</v>
      </c>
    </row>
    <row r="121" spans="1:15" ht="15.75">
      <c r="A121" s="5" t="s">
        <v>24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5"/>
      <c r="N121" s="9">
        <f t="shared" si="14"/>
        <v>0</v>
      </c>
      <c r="O121" s="22">
        <f t="shared" si="16"/>
        <v>1</v>
      </c>
    </row>
    <row r="122" spans="1:15" ht="15.75">
      <c r="A122" s="5" t="s">
        <v>5</v>
      </c>
      <c r="B122" s="7"/>
      <c r="C122" s="7">
        <f>3+1</f>
        <v>4</v>
      </c>
      <c r="D122" s="7">
        <f>2+3+1</f>
        <v>6</v>
      </c>
      <c r="E122" s="7">
        <v>1</v>
      </c>
      <c r="F122" s="7">
        <f>2+1+1+1</f>
        <v>5</v>
      </c>
      <c r="G122" s="7">
        <f>1+4+2</f>
        <v>7</v>
      </c>
      <c r="H122" s="7">
        <v>1</v>
      </c>
      <c r="I122" s="7">
        <f>1+1+1</f>
        <v>3</v>
      </c>
      <c r="J122" s="7">
        <f>1+2+1+1+4</f>
        <v>9</v>
      </c>
      <c r="K122" s="7">
        <f>1+1+1</f>
        <v>3</v>
      </c>
      <c r="L122" s="7">
        <f>1+1+1+1+1+31</f>
        <v>36</v>
      </c>
      <c r="M122" s="25">
        <v>2</v>
      </c>
      <c r="N122" s="9">
        <f t="shared" si="14"/>
        <v>77</v>
      </c>
      <c r="O122" s="22">
        <f t="shared" si="16"/>
        <v>257</v>
      </c>
    </row>
    <row r="123" spans="1:15" ht="15.75">
      <c r="A123" s="15" t="s">
        <v>25</v>
      </c>
      <c r="B123" s="7"/>
      <c r="C123" s="7">
        <f>1+1</f>
        <v>2</v>
      </c>
      <c r="D123" s="7">
        <v>1</v>
      </c>
      <c r="E123" s="7">
        <f>1+1</f>
        <v>2</v>
      </c>
      <c r="F123" s="7"/>
      <c r="G123" s="7">
        <v>1</v>
      </c>
      <c r="H123" s="7"/>
      <c r="I123" s="7"/>
      <c r="J123" s="7"/>
      <c r="K123" s="7"/>
      <c r="L123" s="7"/>
      <c r="M123" s="25"/>
      <c r="N123" s="9">
        <f t="shared" si="14"/>
        <v>6</v>
      </c>
      <c r="O123" s="22">
        <f t="shared" si="16"/>
        <v>24</v>
      </c>
    </row>
    <row r="124" spans="2:15" ht="15.75">
      <c r="B124" s="8">
        <f aca="true" t="shared" si="17" ref="B124:M124">SUM(B109:B123)</f>
        <v>0</v>
      </c>
      <c r="C124" s="8">
        <f t="shared" si="17"/>
        <v>32</v>
      </c>
      <c r="D124" s="8">
        <f t="shared" si="17"/>
        <v>33</v>
      </c>
      <c r="E124" s="8">
        <f t="shared" si="17"/>
        <v>4</v>
      </c>
      <c r="F124" s="8">
        <f t="shared" si="17"/>
        <v>23</v>
      </c>
      <c r="G124" s="8">
        <f t="shared" si="17"/>
        <v>30</v>
      </c>
      <c r="H124" s="8">
        <f t="shared" si="17"/>
        <v>4</v>
      </c>
      <c r="I124" s="8">
        <f t="shared" si="17"/>
        <v>6</v>
      </c>
      <c r="J124" s="8">
        <f t="shared" si="17"/>
        <v>27</v>
      </c>
      <c r="K124" s="8">
        <f t="shared" si="17"/>
        <v>4</v>
      </c>
      <c r="L124" s="8">
        <f t="shared" si="17"/>
        <v>73</v>
      </c>
      <c r="M124" s="26">
        <f t="shared" si="17"/>
        <v>2</v>
      </c>
      <c r="N124" s="9">
        <f t="shared" si="14"/>
        <v>238</v>
      </c>
      <c r="O124" s="22">
        <f t="shared" si="16"/>
        <v>1320</v>
      </c>
    </row>
    <row r="125" spans="14:15" ht="15.75">
      <c r="N125" s="33">
        <f>SUM(N109:N123)</f>
        <v>238</v>
      </c>
      <c r="O125" s="11">
        <f>O124+N55</f>
        <v>1320</v>
      </c>
    </row>
    <row r="126" spans="6:15" ht="15.75">
      <c r="F126" s="54" t="s">
        <v>34</v>
      </c>
      <c r="G126" s="55"/>
      <c r="H126" s="55"/>
      <c r="I126" s="55"/>
      <c r="J126" s="55"/>
      <c r="K126" s="55"/>
      <c r="L126" s="55"/>
      <c r="M126" s="56"/>
      <c r="N126" s="9">
        <f>N103+N124</f>
        <v>1320</v>
      </c>
      <c r="O126" s="6"/>
    </row>
    <row r="127" spans="6:15" ht="15.75">
      <c r="F127" s="16" t="s">
        <v>26</v>
      </c>
      <c r="N127" s="9">
        <f>N126+N9</f>
        <v>1653</v>
      </c>
      <c r="O127" s="6"/>
    </row>
    <row r="128" spans="14:15" ht="12.75">
      <c r="N128" s="8">
        <v>1649</v>
      </c>
      <c r="O128" s="6"/>
    </row>
    <row r="129" ht="12.75">
      <c r="N129">
        <f>N128-N127</f>
        <v>-4</v>
      </c>
    </row>
    <row r="131" ht="18">
      <c r="A131" s="2">
        <v>2011</v>
      </c>
    </row>
    <row r="132" spans="1:15" ht="39">
      <c r="A132" s="10" t="s">
        <v>18</v>
      </c>
      <c r="B132" s="4">
        <v>40544</v>
      </c>
      <c r="C132" s="4">
        <v>40575</v>
      </c>
      <c r="D132" s="4">
        <v>40603</v>
      </c>
      <c r="E132" s="4">
        <v>40634</v>
      </c>
      <c r="F132" s="4">
        <v>40664</v>
      </c>
      <c r="G132" s="4">
        <v>40695</v>
      </c>
      <c r="H132" s="4">
        <v>40725</v>
      </c>
      <c r="I132" s="4">
        <v>40756</v>
      </c>
      <c r="J132" s="4">
        <v>40787</v>
      </c>
      <c r="K132" s="4">
        <v>40817</v>
      </c>
      <c r="L132" s="4">
        <v>40848</v>
      </c>
      <c r="M132" s="4">
        <v>40878</v>
      </c>
      <c r="N132" s="13" t="s">
        <v>29</v>
      </c>
      <c r="O132" s="27" t="s">
        <v>30</v>
      </c>
    </row>
    <row r="133" spans="1:15" ht="15.75">
      <c r="A133" s="5" t="s">
        <v>7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4"/>
      <c r="N133" s="9">
        <f aca="true" t="shared" si="18" ref="N133:N148">SUM(B133:M133)</f>
        <v>0</v>
      </c>
      <c r="O133" s="22">
        <f aca="true" t="shared" si="19" ref="O133:O139">N133+O109</f>
        <v>6</v>
      </c>
    </row>
    <row r="134" spans="1:15" ht="15.75">
      <c r="A134" s="5" t="s">
        <v>12</v>
      </c>
      <c r="B134" s="6">
        <f>1+4</f>
        <v>5</v>
      </c>
      <c r="C134" s="6"/>
      <c r="D134" s="6"/>
      <c r="E134" s="6"/>
      <c r="F134" s="6">
        <f>1+1+1</f>
        <v>3</v>
      </c>
      <c r="G134" s="6"/>
      <c r="H134" s="6"/>
      <c r="I134" s="6"/>
      <c r="J134" s="6"/>
      <c r="K134" s="6"/>
      <c r="L134" s="6"/>
      <c r="M134" s="24"/>
      <c r="N134" s="9">
        <f t="shared" si="18"/>
        <v>8</v>
      </c>
      <c r="O134" s="22">
        <f t="shared" si="19"/>
        <v>18</v>
      </c>
    </row>
    <row r="135" spans="1:15" ht="15.75">
      <c r="A135" s="5" t="s">
        <v>4</v>
      </c>
      <c r="B135" s="6">
        <f>1+1</f>
        <v>2</v>
      </c>
      <c r="C135" s="6"/>
      <c r="D135" s="6">
        <f>1+1+1</f>
        <v>3</v>
      </c>
      <c r="E135" s="6">
        <f>13+3</f>
        <v>16</v>
      </c>
      <c r="F135" s="6">
        <f>5+6+1+1+1+1+1+1</f>
        <v>17</v>
      </c>
      <c r="G135" s="6">
        <v>5</v>
      </c>
      <c r="H135" s="6"/>
      <c r="I135" s="6"/>
      <c r="J135" s="6"/>
      <c r="K135" s="6"/>
      <c r="L135" s="6"/>
      <c r="M135" s="24"/>
      <c r="N135" s="9">
        <f t="shared" si="18"/>
        <v>43</v>
      </c>
      <c r="O135" s="22">
        <f t="shared" si="19"/>
        <v>601</v>
      </c>
    </row>
    <row r="136" spans="1:15" ht="15.75">
      <c r="A136" s="5" t="s">
        <v>28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4"/>
      <c r="N136" s="9">
        <f t="shared" si="18"/>
        <v>0</v>
      </c>
      <c r="O136" s="22">
        <f t="shared" si="19"/>
        <v>2</v>
      </c>
    </row>
    <row r="137" spans="1:15" ht="15.75">
      <c r="A137" s="5" t="s">
        <v>9</v>
      </c>
      <c r="B137" s="6">
        <v>1</v>
      </c>
      <c r="C137" s="6"/>
      <c r="D137" s="6"/>
      <c r="E137" s="6">
        <v>1</v>
      </c>
      <c r="F137" s="6">
        <v>2</v>
      </c>
      <c r="G137" s="6">
        <f>1+1+1+1</f>
        <v>4</v>
      </c>
      <c r="H137" s="6"/>
      <c r="I137" s="6"/>
      <c r="J137" s="6"/>
      <c r="K137" s="6"/>
      <c r="L137" s="6"/>
      <c r="M137" s="24"/>
      <c r="N137" s="9">
        <f t="shared" si="18"/>
        <v>8</v>
      </c>
      <c r="O137" s="22">
        <f t="shared" si="19"/>
        <v>32</v>
      </c>
    </row>
    <row r="138" spans="1:15" ht="15.75">
      <c r="A138" s="5" t="s">
        <v>6</v>
      </c>
      <c r="B138" s="6"/>
      <c r="C138" s="6"/>
      <c r="D138" s="6"/>
      <c r="E138" s="6">
        <v>1</v>
      </c>
      <c r="F138" s="6"/>
      <c r="G138" s="6">
        <v>3</v>
      </c>
      <c r="H138" s="6"/>
      <c r="I138" s="6"/>
      <c r="J138" s="6"/>
      <c r="K138" s="6"/>
      <c r="L138" s="6"/>
      <c r="M138" s="24"/>
      <c r="N138" s="9">
        <f t="shared" si="18"/>
        <v>4</v>
      </c>
      <c r="O138" s="22">
        <f t="shared" si="19"/>
        <v>49</v>
      </c>
    </row>
    <row r="139" spans="1:15" ht="15.75">
      <c r="A139" s="5" t="s">
        <v>23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4"/>
      <c r="N139" s="9">
        <f t="shared" si="18"/>
        <v>0</v>
      </c>
      <c r="O139" s="22">
        <f t="shared" si="19"/>
        <v>1</v>
      </c>
    </row>
    <row r="140" spans="1:15" ht="15.75">
      <c r="A140" s="5" t="s">
        <v>3</v>
      </c>
      <c r="B140" s="6">
        <f>1+1+1</f>
        <v>3</v>
      </c>
      <c r="C140" s="6"/>
      <c r="D140" s="6">
        <f>2+1</f>
        <v>3</v>
      </c>
      <c r="E140" s="6"/>
      <c r="F140" s="6">
        <f>2+1</f>
        <v>3</v>
      </c>
      <c r="G140" s="6">
        <f>1+1</f>
        <v>2</v>
      </c>
      <c r="H140" s="6"/>
      <c r="I140" s="6"/>
      <c r="J140" s="6"/>
      <c r="K140" s="6"/>
      <c r="L140" s="6"/>
      <c r="M140" s="24"/>
      <c r="N140" s="9">
        <f t="shared" si="18"/>
        <v>11</v>
      </c>
      <c r="O140" s="22">
        <f aca="true" t="shared" si="20" ref="O140:O148">N140+O117</f>
        <v>32</v>
      </c>
    </row>
    <row r="141" spans="1:15" ht="15.75">
      <c r="A141" s="5" t="s">
        <v>11</v>
      </c>
      <c r="B141" s="6"/>
      <c r="C141" s="6">
        <f>1+1</f>
        <v>2</v>
      </c>
      <c r="D141" s="6"/>
      <c r="E141" s="6"/>
      <c r="F141" s="6">
        <v>1</v>
      </c>
      <c r="G141" s="6"/>
      <c r="H141" s="6"/>
      <c r="I141" s="6"/>
      <c r="J141" s="6"/>
      <c r="K141" s="6"/>
      <c r="L141" s="6"/>
      <c r="M141" s="24"/>
      <c r="N141" s="9">
        <f t="shared" si="18"/>
        <v>3</v>
      </c>
      <c r="O141" s="22">
        <f t="shared" si="20"/>
        <v>4</v>
      </c>
    </row>
    <row r="142" spans="1:15" ht="15.75">
      <c r="A142" s="5" t="s">
        <v>27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4"/>
      <c r="N142" s="9">
        <f t="shared" si="18"/>
        <v>0</v>
      </c>
      <c r="O142" s="22">
        <f t="shared" si="20"/>
        <v>17</v>
      </c>
    </row>
    <row r="143" spans="1:15" ht="15.75">
      <c r="A143" s="5" t="s">
        <v>10</v>
      </c>
      <c r="B143" s="6">
        <v>1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4"/>
      <c r="N143" s="9">
        <f t="shared" si="18"/>
        <v>1</v>
      </c>
      <c r="O143" s="22">
        <f t="shared" si="20"/>
        <v>13</v>
      </c>
    </row>
    <row r="144" spans="1:15" ht="15.75">
      <c r="A144" s="5" t="s">
        <v>8</v>
      </c>
      <c r="B144" s="6"/>
      <c r="C144" s="6"/>
      <c r="D144" s="6"/>
      <c r="E144" s="6"/>
      <c r="F144" s="6"/>
      <c r="G144" s="6">
        <v>1</v>
      </c>
      <c r="H144" s="6"/>
      <c r="I144" s="6"/>
      <c r="J144" s="6"/>
      <c r="K144" s="6"/>
      <c r="L144" s="6"/>
      <c r="M144" s="24"/>
      <c r="N144" s="9">
        <f t="shared" si="18"/>
        <v>1</v>
      </c>
      <c r="O144" s="22">
        <f t="shared" si="20"/>
        <v>2</v>
      </c>
    </row>
    <row r="145" spans="1:15" ht="15.75">
      <c r="A145" s="5" t="s">
        <v>24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25"/>
      <c r="N145" s="9">
        <f t="shared" si="18"/>
        <v>0</v>
      </c>
      <c r="O145" s="22">
        <f t="shared" si="20"/>
        <v>257</v>
      </c>
    </row>
    <row r="146" spans="1:15" ht="15.75">
      <c r="A146" s="5" t="s">
        <v>5</v>
      </c>
      <c r="B146" s="7">
        <f>3</f>
        <v>3</v>
      </c>
      <c r="C146" s="7"/>
      <c r="D146" s="7"/>
      <c r="E146" s="7">
        <f>3+1</f>
        <v>4</v>
      </c>
      <c r="F146" s="7">
        <f>2+1+1+1+1</f>
        <v>6</v>
      </c>
      <c r="G146" s="7">
        <f>1+1+1+1+19+1+1</f>
        <v>25</v>
      </c>
      <c r="H146" s="7"/>
      <c r="I146" s="7"/>
      <c r="J146" s="7"/>
      <c r="K146" s="7"/>
      <c r="L146" s="7"/>
      <c r="M146" s="25"/>
      <c r="N146" s="9">
        <f t="shared" si="18"/>
        <v>38</v>
      </c>
      <c r="O146" s="22">
        <f t="shared" si="20"/>
        <v>62</v>
      </c>
    </row>
    <row r="147" spans="1:15" ht="15.75">
      <c r="A147" s="15" t="s">
        <v>25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5"/>
      <c r="N147" s="9">
        <f t="shared" si="18"/>
        <v>0</v>
      </c>
      <c r="O147" s="22">
        <f t="shared" si="20"/>
        <v>1320</v>
      </c>
    </row>
    <row r="148" spans="2:15" ht="15.75">
      <c r="B148" s="8">
        <f aca="true" t="shared" si="21" ref="B148:M148">SUM(B133:B147)</f>
        <v>15</v>
      </c>
      <c r="C148" s="8">
        <f t="shared" si="21"/>
        <v>2</v>
      </c>
      <c r="D148" s="8">
        <f t="shared" si="21"/>
        <v>6</v>
      </c>
      <c r="E148" s="8">
        <f t="shared" si="21"/>
        <v>22</v>
      </c>
      <c r="F148" s="8">
        <f t="shared" si="21"/>
        <v>32</v>
      </c>
      <c r="G148" s="8">
        <f t="shared" si="21"/>
        <v>40</v>
      </c>
      <c r="H148" s="8">
        <f t="shared" si="21"/>
        <v>0</v>
      </c>
      <c r="I148" s="8">
        <f t="shared" si="21"/>
        <v>0</v>
      </c>
      <c r="J148" s="8">
        <f t="shared" si="21"/>
        <v>0</v>
      </c>
      <c r="K148" s="8">
        <f t="shared" si="21"/>
        <v>0</v>
      </c>
      <c r="L148" s="8">
        <f t="shared" si="21"/>
        <v>0</v>
      </c>
      <c r="M148" s="26">
        <f t="shared" si="21"/>
        <v>0</v>
      </c>
      <c r="N148" s="9">
        <f t="shared" si="18"/>
        <v>117</v>
      </c>
      <c r="O148" s="22">
        <f t="shared" si="20"/>
        <v>1437</v>
      </c>
    </row>
    <row r="149" spans="14:15" ht="15.75">
      <c r="N149" s="33">
        <f>SUM(N133:N147)</f>
        <v>117</v>
      </c>
      <c r="O149" s="11">
        <f>O148+N79</f>
        <v>1987</v>
      </c>
    </row>
    <row r="150" spans="6:15" ht="15.75">
      <c r="F150" s="54" t="s">
        <v>35</v>
      </c>
      <c r="G150" s="55"/>
      <c r="H150" s="55"/>
      <c r="I150" s="55"/>
      <c r="J150" s="55"/>
      <c r="K150" s="55"/>
      <c r="L150" s="55"/>
      <c r="M150" s="56"/>
      <c r="N150" s="9">
        <f>N127+N148</f>
        <v>1770</v>
      </c>
      <c r="O150" s="6"/>
    </row>
    <row r="151" spans="6:15" ht="15.75">
      <c r="F151" s="16" t="s">
        <v>26</v>
      </c>
      <c r="N151" s="9">
        <f>N150+N33</f>
        <v>1773</v>
      </c>
      <c r="O151" s="6"/>
    </row>
    <row r="152" spans="14:15" ht="12.75">
      <c r="N152" s="8">
        <v>1649</v>
      </c>
      <c r="O152" s="6"/>
    </row>
    <row r="153" ht="12.75">
      <c r="N153">
        <f>N152-N151</f>
        <v>-124</v>
      </c>
    </row>
  </sheetData>
  <mergeCells count="10">
    <mergeCell ref="F150:M150"/>
    <mergeCell ref="F126:M126"/>
    <mergeCell ref="F103:M103"/>
    <mergeCell ref="A1:N6"/>
    <mergeCell ref="F80:M80"/>
    <mergeCell ref="B9:M9"/>
    <mergeCell ref="A7:M7"/>
    <mergeCell ref="B50:F50"/>
    <mergeCell ref="L36:M36"/>
    <mergeCell ref="L37:M37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r:id="rId4"/>
  <rowBreaks count="4" manualBreakCount="4">
    <brk id="25" max="255" man="1"/>
    <brk id="42" max="255" man="1"/>
    <brk id="59" max="255" man="1"/>
    <brk id="82" max="255" man="1"/>
  </rowBreaks>
  <drawing r:id="rId3"/>
  <legacyDrawing r:id="rId2"/>
  <oleObjects>
    <oleObject progId="PBrush" shapeId="139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Mberges</dc:creator>
  <cp:keywords/>
  <dc:description/>
  <cp:lastModifiedBy>mberges</cp:lastModifiedBy>
  <cp:lastPrinted>2010-07-21T13:02:31Z</cp:lastPrinted>
  <dcterms:created xsi:type="dcterms:W3CDTF">2008-04-03T11:17:59Z</dcterms:created>
  <dcterms:modified xsi:type="dcterms:W3CDTF">2014-09-19T15:50:25Z</dcterms:modified>
  <cp:category/>
  <cp:version/>
  <cp:contentType/>
  <cp:contentStatus/>
</cp:coreProperties>
</file>